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1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Резерв мощности" sheetId="13" state="hidden" r:id="rId14"/>
    <sheet name="ТС. Т-ТН" sheetId="14"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Предложение!$50:$52</definedName>
    <definedName name="OFFER_TARIFF_A_COLDVSNA_2">Предложение!$112:$114</definedName>
    <definedName name="OFFER_TARIFF_A_COLDVSNA_3">Предложение!$172:$174</definedName>
    <definedName name="OFFER_TARIFF_A_COLDVSNA_4">Предложение!$232:$234</definedName>
    <definedName name="OFFER_TARIFF_A_COLDVSNA_5">Предложение!$292:$294</definedName>
    <definedName name="OFFER_TARIFF_A_HOTVSNA_1">Предложение!$65:$67</definedName>
    <definedName name="OFFER_TARIFF_A_HOTVSNA_2">Предложение!$127:$129</definedName>
    <definedName name="OFFER_TARIFF_A_HOTVSNA_3">Предложение!$187:$189</definedName>
    <definedName name="OFFER_TARIFF_A_HOTVSNA_4">Предложение!$247:$249</definedName>
    <definedName name="OFFER_TARIFF_A_HOTVSNA_5">Предложение!$307:$309</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Предложение!$53:$55</definedName>
    <definedName name="OFFER_TARIFF_B_COLDVSNA_2">Предложение!$115:$117</definedName>
    <definedName name="OFFER_TARIFF_B_COLDVSNA_3">Предложение!$175:$177</definedName>
    <definedName name="OFFER_TARIFF_B_COLDVSNA_4">Предложение!$235:$237</definedName>
    <definedName name="OFFER_TARIFF_B_COLDVSNA_5">Предложение!$295:$297</definedName>
    <definedName name="OFFER_TARIFF_B_HOTVSNA_1">Предложение!$68:$70</definedName>
    <definedName name="OFFER_TARIFF_B_HOTVSNA_2">Предложение!$130:$132</definedName>
    <definedName name="OFFER_TARIFF_B_HOTVSNA_3">Предложение!$190:$192</definedName>
    <definedName name="OFFER_TARIFF_B_HOTVSNA_4">Предложение!$250:$252</definedName>
    <definedName name="OFFER_TARIFF_B_HOTVSNA_5">Предложение!$310:$312</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Предложение!$56:$58</definedName>
    <definedName name="OFFER_TARIFF_C_COLDVSNA_2">Предложение!$118:$120</definedName>
    <definedName name="OFFER_TARIFF_C_COLDVSNA_3">Предложение!$178:$180</definedName>
    <definedName name="OFFER_TARIFF_C_COLDVSNA_4">Предложение!$238:$240</definedName>
    <definedName name="OFFER_TARIFF_C_COLDVSNA_5">Предложение!$298:$300</definedName>
    <definedName name="OFFER_TARIFF_C_HOTVSNA_1">Предложение!$71:$73</definedName>
    <definedName name="OFFER_TARIFF_C_HOTVSNA_2">Предложение!$133:$135</definedName>
    <definedName name="OFFER_TARIFF_C_HOTVSNA_3">Предложение!$193:$195</definedName>
    <definedName name="OFFER_TARIFF_C_HOTVSNA_4">Предложение!$253:$255</definedName>
    <definedName name="OFFER_TARIFF_C_HOTVSNA_5">Предложение!$313:$315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Предложение!$59:$61</definedName>
    <definedName name="OFFER_TARIFF_D_COLDVSNA_2">Предложение!$121:$123</definedName>
    <definedName name="OFFER_TARIFF_D_COLDVSNA_3">Предложение!$181:$183</definedName>
    <definedName name="OFFER_TARIFF_D_COLDVSNA_4">Предложение!$241:$243</definedName>
    <definedName name="OFFER_TARIFF_D_COLDVSNA_5">Предложение!$301:$303</definedName>
    <definedName name="OFFER_TARIFF_E_COLDVSNA_1">Предложение!$62:$64</definedName>
    <definedName name="OFFER_TARIFF_E_COLDVSNA_2">Предложение!$124:$126</definedName>
    <definedName name="OFFER_TARIFF_E_COLDVSNA_3">Предложение!$184:$186</definedName>
    <definedName name="OFFER_TARIFF_E_COLDVSNA_4">Предложение!$244:$246</definedName>
    <definedName name="OFFER_TARIFF_E_COLDVSNA_5">Предложение!$304:$306</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Предложение!$45:$49</definedName>
    <definedName name="OFFER_TARIFF_G_2">Предложение!$107:$111</definedName>
    <definedName name="OFFER_TARIFF_G_3">Предложение!$167:$171</definedName>
    <definedName name="OFFER_TARIFF_G_4">Предложение!$227:$231</definedName>
    <definedName name="OFFER_TARIFF_G_5">Предложение!$287:$291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Предложение!$G$52</definedName>
    <definedName name="pIns_PT_VTAR_A_COLDVSNA_OFFER_2">Предложение!$G$114</definedName>
    <definedName name="pIns_PT_VTAR_A_COLDVSNA_OFFER_3">Предложение!$G$174</definedName>
    <definedName name="pIns_PT_VTAR_A_COLDVSNA_OFFER_4">Предложение!$G$234</definedName>
    <definedName name="pIns_PT_VTAR_A_COLDVSNA_OFFER_5">Предложение!$G$294</definedName>
    <definedName name="pIns_PT_VTAR_A_COLDVSNA_OFFER5">Предложение!$G$294</definedName>
    <definedName name="pIns_PT_VTAR_A_HOTVSNA">'ГВС. Т-гор.вода'!$T$53</definedName>
    <definedName name="pIns_PT_VTAR_A_HOTVSNA_OFFER_1">Предложение!$G$67</definedName>
    <definedName name="pIns_PT_VTAR_A_HOTVSNA_OFFER_2">Предложение!$G$129</definedName>
    <definedName name="pIns_PT_VTAR_A_HOTVSNA_OFFER_3">Предложение!$G$189</definedName>
    <definedName name="pIns_PT_VTAR_A_HOTVSNA_OFFER_4">Предложение!$G$249</definedName>
    <definedName name="pIns_PT_VTAR_A_HOTVSNA_OFFER_5">Предложение!$G$309</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Предложение!$G$55</definedName>
    <definedName name="pIns_PT_VTAR_B_COLDVSNA_OFFER_2">Предложение!$G$117</definedName>
    <definedName name="pIns_PT_VTAR_B_COLDVSNA_OFFER_3">Предложение!$G$177</definedName>
    <definedName name="pIns_PT_VTAR_B_COLDVSNA_OFFER_4">Предложение!$G$237</definedName>
    <definedName name="pIns_PT_VTAR_B_COLDVSNA_OFFER_5">Предложение!$G$297</definedName>
    <definedName name="pIns_PT_VTAR_B_HOTVSNA">'ГВС. Т-транс'!$T$53</definedName>
    <definedName name="pIns_PT_VTAR_B_HOTVSNA_OFFER_1">Предложение!$G$70</definedName>
    <definedName name="pIns_PT_VTAR_B_HOTVSNA_OFFER_2">Предложение!$G$132</definedName>
    <definedName name="pIns_PT_VTAR_B_HOTVSNA_OFFER_3">Предложение!$G$192</definedName>
    <definedName name="pIns_PT_VTAR_B_HOTVSNA_OFFER_4">Предложение!$G$252</definedName>
    <definedName name="pIns_PT_VTAR_B_HOTVSNA_OFFER_5">Предложение!$G$312</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Предложение!$G$58</definedName>
    <definedName name="pIns_PT_VTAR_C_COLDVSNA_OFFER_2">Предложение!$G$120</definedName>
    <definedName name="pIns_PT_VTAR_C_COLDVSNA_OFFER_3">Предложение!$G$180</definedName>
    <definedName name="pIns_PT_VTAR_C_COLDVSNA_OFFER_4">Предложение!$G$240</definedName>
    <definedName name="pIns_PT_VTAR_C_COLDVSNA_OFFER_5">Предложение!$G$300</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Предложение!$G$61</definedName>
    <definedName name="pIns_PT_VTAR_D_COLDVSNA_OFFER_2">Предложение!$G$123</definedName>
    <definedName name="pIns_PT_VTAR_D_COLDVSNA_OFFER_3">Предложение!$G$183</definedName>
    <definedName name="pIns_PT_VTAR_D_COLDVSNA_OFFER_4">Предложение!$G$243</definedName>
    <definedName name="pIns_PT_VTAR_D_COLDVSNA_OFFER_5">Предложение!$G$303</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Предложение!$G$64</definedName>
    <definedName name="pIns_PT_VTAR_E_COLDVSNA_OFFER_2">Предложение!$G$126</definedName>
    <definedName name="pIns_PT_VTAR_E_COLDVSNA_OFFER_3">Предложение!$G$186</definedName>
    <definedName name="pIns_PT_VTAR_E_COLDVSNA_OFFER_4">Предложение!$G$246</definedName>
    <definedName name="pIns_PT_VTAR_E_COLDVSNA_OFFER_5">Предложение!$G$306</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Предложение!$G$49</definedName>
    <definedName name="pIns_PT_VTAR_G_OFFER_2">Предложение!$G$111</definedName>
    <definedName name="pIns_PT_VTAR_G_OFFER_3">Предложение!$G$171</definedName>
    <definedName name="pIns_PT_VTAR_G_OFFER_4">Предложение!$G$231</definedName>
    <definedName name="pIns_PT_VTAR_G_OFFER_5">Предложение!$G$291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REESTR_IP!$A$2:$D$186</definedName>
    <definedName name="VD_LIST">REESTR_VED!$A$2:$B$11</definedName>
    <definedName name="VD_ID_LIST">REESTR_VED!$A$2:$A$11</definedName>
    <definedName name="VD_NAME_LIST">REESTR_VED!$B$2:$B$11</definedName>
    <definedName name="et_B_FHD20_1">et_union_hor!$119:$127</definedName>
    <definedName name="pt_ter_30">'ТС. Т-подкл'!#REF!</definedName>
    <definedName name="pt_cs_30">'ТС. Т-подкл'!#REF!</definedName>
    <definedName name="pt_ist_te_30">'ТС. Т-подкл'!#REF!</definedName>
    <definedName name="DESCRIPTION_TERRITORY">REESTR_DS!$B$2</definedName>
    <definedName name="pt_cs_31">'ТС. Т-подкл'!#REF!</definedName>
    <definedName name="pt_ist_te_31">'ТС. Т-подкл'!#REF!</definedName>
    <definedName name="pt_cs_32">'ТС. Т-подкл'!#REF!</definedName>
    <definedName name="pt_ist_te_32">'ТС. Т-подкл'!#REF!</definedName>
    <definedName name="pt_ist_te_33">'ТС. Т-подкл'!#REF!</definedName>
    <definedName name="pt_ist_te_34">'ТС. Т-подкл'!#REF!</definedName>
    <definedName name="pt_ist_te_35">'ТС. Т-подкл'!#REF!</definedName>
    <definedName name="pt_ist_te_36">'ТС. Т-подкл'!#REF!</definedName>
    <definedName name="pt_ist_te_37">'ТС. Т-подкл'!#REF!</definedName>
    <definedName name="pt_ist_te_38">'ТС. Т-подкл'!#REF!</definedName>
    <definedName name="pt_ist_te_39">'ТС. Т-подкл'!#REF!</definedName>
    <definedName name="pt_ist_te_40">'ТС. Т-подкл'!#REF!</definedName>
    <definedName name="pt_ist_te_41">'ТС. Т-подкл'!#REF!</definedName>
    <definedName name="pt_ist_te_42">'ТС. Т-подкл'!#REF!</definedName>
    <definedName name="pt_ist_te_43">'ТС. Т-подкл'!#REF!</definedName>
    <definedName name="pt_ist_te_44">'ТС. Т-подкл'!#REF!</definedName>
    <definedName name="pt_ist_te_45">'ТС. Т-подкл'!#REF!</definedName>
    <definedName name="pt_ist_te_46">'ТС. Т-подкл'!#REF!</definedName>
    <definedName name="pt_ist_te_47">'ТС. Т-подкл'!#REF!</definedName>
    <definedName name="pt_ist_te_48">'ТС. Т-подкл'!#REF!</definedName>
    <definedName name="pt_ist_te_49">'ТС. Т-подкл'!#REF!</definedName>
    <definedName name="pt_ist_te_50">'ТС. Т-подкл'!#REF!</definedName>
    <definedName name="pt_ist_te_51">'ТС. Т-подкл'!#REF!</definedName>
    <definedName name="pt_ist_te_52">'ТС. Т-подкл'!#REF!</definedName>
    <definedName name="pt_ist_te_53">'ТС. Т-подкл'!#REF!</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<sst xmlns="http://schemas.openxmlformats.org/spreadsheetml/2006/main" count="35727" uniqueCount="7787">
  <si>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</si>
  <si>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</si>
  <si>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</si>
  <si>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</si>
  <si>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</si>
  <si>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</si>
  <si>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</si>
  <si>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</si>
  <si>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</si>
  <si>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</si>
  <si>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</si>
  <si>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</si>
  <si>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</si>
  <si>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</si>
  <si>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Московская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</si>
  <si>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</si>
  <si>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</si>
  <si>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</si>
  <si>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</si>
  <si>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</si>
  <si>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</si>
  <si>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</si>
  <si>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</si>
  <si>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</si>
  <si>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</si>
  <si>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</si>
  <si>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</si>
  <si>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</si>
  <si>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</si>
  <si>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</si>
  <si>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</si>
  <si>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</si>
  <si>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</si>
  <si>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</si>
  <si>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</si>
  <si>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</si>
  <si>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</si>
  <si>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313-Р</t>
  </si>
  <si>
    <t>Наименование органа регулирования, принявшего решение об утверждении тарифов</t>
  </si>
  <si>
    <t>Комитет по ценам и тарифам Московской области</t>
  </si>
  <si>
    <t>Источник официального опубликования решения</t>
  </si>
  <si>
    <t>Сайт Комитета по ценам и тарифам Московской области в Интернет-портале Правительства Московской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</si>
  <si>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</si>
  <si>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</si>
  <si>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</si>
  <si>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</si>
  <si>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</si>
  <si>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</si>
  <si>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</si>
  <si>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</si>
  <si>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</si>
  <si>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</si>
  <si>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</si>
  <si>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</si>
  <si>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</si>
  <si>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</si>
  <si>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</si>
  <si>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</si>
  <si>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</si>
  <si>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</si>
  <si>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</si>
  <si>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</si>
  <si>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</si>
  <si>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</si>
  <si>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</si>
  <si>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</si>
  <si>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</si>
  <si>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</si>
  <si>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</si>
  <si>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</si>
  <si>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</si>
  <si>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</si>
  <si>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</si>
  <si>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</si>
  <si>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</si>
  <si>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 xml:space="preserve">Крапоткина Оксана Владимировна
</t>
  </si>
  <si>
    <t>Должность</t>
  </si>
  <si>
    <t xml:space="preserve">начальник ПЭО </t>
  </si>
  <si>
    <t>Контактный телефон</t>
  </si>
  <si>
    <t>8 -49645-71106</t>
  </si>
  <si>
    <t>E-mail</t>
  </si>
  <si>
    <t>Krapotkina_OV@unipro.energy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</si>
  <si>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</si>
  <si>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</si>
  <si>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</si>
  <si>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</si>
  <si>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</si>
  <si>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</si>
  <si>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</si>
  <si>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</si>
  <si>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</si>
  <si>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</si>
  <si>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</si>
  <si>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</si>
  <si>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</si>
  <si>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</si>
  <si>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</si>
  <si>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</si>
  <si>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329</t>
  </si>
  <si>
    <t>Шатура</t>
  </si>
  <si>
    <t>46786000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</si>
  <si>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</si>
  <si>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</si>
  <si>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</si>
  <si>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</si>
  <si>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</si>
  <si>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</si>
  <si>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</si>
  <si>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</si>
  <si>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</si>
  <si>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</si>
  <si>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</si>
  <si>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</si>
  <si>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</si>
  <si>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</si>
  <si>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</si>
  <si>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</si>
  <si>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</si>
  <si>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</si>
  <si>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</si>
  <si>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</si>
  <si>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</si>
  <si>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</si>
  <si>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</si>
  <si>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</si>
  <si>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</si>
  <si>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</si>
  <si>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</si>
  <si>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</si>
  <si>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</si>
  <si>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</si>
  <si>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</si>
  <si>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</si>
  <si>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</si>
  <si>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</si>
  <si>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</si>
  <si>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</si>
  <si>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</si>
  <si>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</si>
  <si>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</si>
  <si>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</si>
  <si>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</si>
  <si>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</si>
  <si>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</si>
  <si>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</si>
  <si>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</si>
  <si>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</si>
  <si>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</si>
  <si>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</si>
  <si>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</si>
  <si>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</si>
  <si>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</si>
  <si>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</si>
  <si>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</si>
  <si>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</si>
  <si>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</si>
  <si>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</si>
  <si>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</si>
  <si>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</si>
  <si>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</si>
  <si>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</si>
  <si>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</si>
  <si>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</si>
  <si>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</si>
  <si>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</si>
  <si>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</si>
  <si>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</si>
  <si>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</si>
  <si>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</si>
  <si>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</si>
  <si>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</si>
  <si>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</si>
  <si>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</si>
  <si>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</si>
  <si>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поставляемый потребителям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</si>
  <si>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</si>
  <si>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</si>
  <si>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</si>
  <si>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</si>
  <si>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</si>
  <si>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</si>
  <si>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</si>
  <si>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</si>
  <si>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</si>
  <si>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</si>
  <si>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</si>
  <si>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</si>
  <si>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</si>
  <si>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</si>
  <si>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</si>
  <si>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</si>
  <si>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</si>
  <si>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</si>
  <si>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</si>
  <si>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</si>
  <si>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</si>
  <si>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</si>
  <si>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</si>
  <si>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</si>
  <si>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</si>
  <si>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</si>
  <si>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</si>
  <si>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</si>
  <si>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</si>
  <si>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</si>
  <si>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</si>
  <si>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</si>
  <si>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</si>
  <si>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</si>
  <si>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</si>
  <si>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</si>
  <si>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</si>
  <si>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</si>
  <si>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</si>
  <si>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</si>
  <si>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</si>
  <si>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</si>
  <si>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</si>
  <si>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</si>
  <si>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</si>
  <si>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</si>
  <si>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</si>
  <si>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</si>
  <si>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</si>
  <si>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</si>
  <si>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</si>
  <si>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</si>
  <si>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</si>
  <si>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</si>
  <si>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</si>
  <si>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</si>
  <si>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</si>
  <si>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</si>
  <si>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</si>
  <si>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</si>
  <si>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</si>
  <si>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</si>
  <si>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</si>
  <si>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</si>
  <si>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</si>
  <si>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</si>
  <si>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</si>
  <si>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</si>
  <si>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</si>
  <si>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</si>
  <si>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</si>
  <si>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</si>
  <si>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</si>
  <si>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</si>
  <si>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</si>
  <si>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</si>
  <si>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</si>
  <si>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</si>
  <si>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</si>
  <si>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</si>
  <si>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</si>
  <si>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</si>
  <si>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</si>
  <si>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</si>
  <si>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</si>
  <si>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</si>
  <si>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</si>
  <si>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</si>
  <si>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</si>
  <si>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</si>
  <si>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</si>
  <si>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</si>
  <si>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</si>
  <si>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</si>
  <si>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</si>
  <si>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</si>
  <si>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</si>
  <si>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</si>
  <si>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</si>
  <si>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</si>
  <si>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</si>
  <si>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</si>
  <si>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</si>
  <si>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</si>
  <si>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</si>
  <si>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</si>
  <si>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</si>
  <si>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</si>
  <si>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</si>
  <si>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</si>
  <si>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</si>
  <si>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</si>
  <si>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</si>
  <si>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</si>
  <si>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</si>
  <si>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</si>
  <si>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</si>
  <si>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</si>
  <si>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</si>
  <si>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</si>
  <si>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</si>
  <si>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</si>
  <si>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</si>
  <si>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</si>
  <si>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</si>
  <si>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</si>
  <si>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</si>
  <si>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</si>
  <si>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</si>
  <si>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</si>
  <si>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</si>
  <si>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</si>
  <si>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</si>
  <si>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</si>
  <si>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</si>
  <si>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</si>
  <si>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</si>
  <si>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</si>
  <si>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</si>
  <si>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</si>
  <si>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</si>
  <si>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</si>
  <si>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</si>
  <si>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</si>
  <si>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</si>
  <si>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</si>
  <si>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</si>
  <si>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</si>
  <si>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</si>
  <si>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</si>
  <si>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</si>
  <si>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</si>
  <si>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</si>
  <si>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</si>
  <si>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</si>
  <si>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</si>
  <si>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</si>
  <si>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</si>
  <si>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</si>
  <si>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</si>
  <si>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</si>
  <si>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</si>
  <si>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</si>
  <si>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</si>
  <si>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</si>
  <si>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</si>
  <si>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</si>
  <si>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</si>
  <si>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</si>
  <si>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</si>
  <si>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</si>
  <si>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</si>
  <si>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</si>
  <si>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</si>
  <si>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</si>
  <si>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</si>
  <si>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</si>
  <si>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</si>
  <si>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</si>
  <si>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</si>
  <si>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</si>
  <si>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</si>
  <si>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</si>
  <si>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</si>
  <si>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</si>
  <si>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</si>
  <si>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</si>
  <si>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</si>
  <si>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</si>
  <si>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</si>
  <si>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</si>
  <si>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</si>
  <si>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</si>
  <si>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</si>
  <si>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</si>
  <si>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</si>
  <si>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</si>
  <si>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</si>
  <si>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</si>
  <si>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</si>
  <si>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</si>
  <si>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</si>
  <si>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</si>
  <si>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</si>
  <si>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</si>
  <si>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</si>
  <si>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</si>
  <si>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</si>
  <si>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</si>
  <si>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</si>
  <si>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</si>
  <si>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</si>
  <si>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</si>
  <si>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</si>
  <si>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</si>
  <si>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</si>
  <si>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</si>
  <si>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</si>
  <si>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</si>
  <si>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</si>
  <si>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</si>
  <si>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</si>
  <si>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</si>
  <si>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</si>
  <si>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</si>
  <si>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</si>
  <si>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</si>
  <si>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</si>
  <si>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</si>
  <si>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</si>
  <si>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</si>
  <si>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</si>
  <si>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</si>
  <si>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</si>
  <si>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</si>
  <si>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</si>
  <si>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</si>
  <si>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</si>
  <si>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</si>
  <si>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</si>
  <si>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</si>
  <si>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</si>
  <si>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</si>
  <si>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</si>
  <si>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</si>
  <si>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</si>
  <si>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</si>
  <si>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</si>
  <si>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</si>
  <si>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</si>
  <si>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</si>
  <si>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</si>
  <si>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</si>
  <si>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</si>
  <si>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</si>
  <si>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</si>
  <si>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</si>
  <si>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</si>
  <si>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</si>
  <si>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</si>
  <si>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</si>
  <si>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</si>
  <si>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</si>
  <si>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</si>
  <si>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</si>
  <si>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</si>
  <si>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</si>
  <si>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</si>
  <si>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</si>
  <si>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</si>
  <si>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</si>
  <si>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</si>
  <si>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без дифференциации</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</si>
  <si>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</si>
  <si>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</si>
  <si>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</si>
  <si>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</si>
  <si>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</si>
  <si>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</si>
  <si>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</si>
  <si>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</si>
  <si>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</si>
  <si>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</si>
  <si>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</si>
  <si>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</si>
  <si>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</si>
  <si>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</si>
  <si>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</si>
  <si>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</si>
  <si>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</si>
  <si>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</si>
  <si>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</si>
  <si>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</si>
  <si>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</si>
  <si>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</si>
  <si>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</si>
  <si>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</si>
  <si>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</si>
  <si>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</si>
  <si>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</si>
  <si>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</si>
  <si>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тыс.руб./Гкал/ч</t>
  </si>
  <si>
    <t>с НДС</t>
  </si>
  <si>
    <t>без НДС</t>
  </si>
  <si>
    <t xml:space="preserve">Плата за подключение к системе теплоснабжения
</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</si>
  <si>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</si>
  <si>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</si>
  <si>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</si>
  <si>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</si>
  <si>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</si>
  <si>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</si>
  <si>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</si>
  <si>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</si>
  <si>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</si>
  <si>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</si>
  <si>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</si>
  <si>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</si>
  <si>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</si>
  <si>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</si>
  <si>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</si>
  <si>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</si>
  <si>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</si>
  <si>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</si>
  <si>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</si>
  <si>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</si>
  <si>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</si>
  <si>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</si>
  <si>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</si>
  <si>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</si>
  <si>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</si>
  <si>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</si>
  <si>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</si>
  <si>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</si>
  <si>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</si>
  <si>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</si>
  <si>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</si>
  <si>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</si>
  <si>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</si>
  <si>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</si>
  <si>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</si>
  <si>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</si>
  <si>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</si>
  <si>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</si>
  <si>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</si>
  <si>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</si>
  <si>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</si>
  <si>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</si>
  <si>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</si>
  <si>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</si>
  <si>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</si>
  <si>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</si>
  <si>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</si>
  <si>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</si>
  <si>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</si>
  <si>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</si>
  <si>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</si>
  <si>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</si>
  <si>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</si>
  <si>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</si>
  <si>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</si>
  <si>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</si>
  <si>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</si>
  <si>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</si>
  <si>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</si>
  <si>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</si>
  <si>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</si>
  <si>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</si>
  <si>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</si>
  <si>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</si>
  <si>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</si>
  <si>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</si>
  <si>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</si>
  <si>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</si>
  <si>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</si>
  <si>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</si>
  <si>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</si>
  <si>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</si>
  <si>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</si>
  <si>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</si>
  <si>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</si>
  <si>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</si>
  <si>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</si>
  <si>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</si>
  <si>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</si>
  <si>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</si>
  <si>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</si>
  <si>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</si>
  <si>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</si>
  <si>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</si>
  <si>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</si>
  <si>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</si>
  <si>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</si>
  <si>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</si>
  <si>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</si>
  <si>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</si>
  <si>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</si>
  <si>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</si>
  <si>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</si>
  <si>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</si>
  <si>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</si>
  <si>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</si>
  <si>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</si>
  <si>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</si>
  <si>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</si>
  <si>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</si>
  <si>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</si>
  <si>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</si>
  <si>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</si>
  <si>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</si>
  <si>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</si>
  <si>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</si>
  <si>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</si>
  <si>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</si>
  <si>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</si>
  <si>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</si>
  <si>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</si>
  <si>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</si>
  <si>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</si>
  <si>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</si>
  <si>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</si>
  <si>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</si>
  <si>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</si>
  <si>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</si>
  <si>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</si>
  <si>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</si>
  <si>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</si>
  <si>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</si>
  <si>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</si>
  <si>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</si>
  <si>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</si>
  <si>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</si>
  <si>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</si>
  <si>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</si>
  <si>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</si>
  <si>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</si>
  <si>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</si>
  <si>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</si>
  <si>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</si>
  <si>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</si>
  <si>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</si>
  <si>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</si>
  <si>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</si>
  <si>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</si>
  <si>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</si>
  <si>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</si>
  <si>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</si>
  <si>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</si>
  <si>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</si>
  <si>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</si>
  <si>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</si>
  <si>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</si>
  <si>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</si>
  <si>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</si>
  <si>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</si>
  <si>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</si>
  <si>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</si>
  <si>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</si>
  <si>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</si>
  <si>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</si>
  <si>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</si>
  <si>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</si>
  <si>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</si>
  <si>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</si>
  <si>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</si>
  <si>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</si>
  <si>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</si>
  <si>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</si>
  <si>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</si>
  <si>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</si>
  <si>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</si>
  <si>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</si>
  <si>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</si>
  <si>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</si>
  <si>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</si>
  <si>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</si>
  <si>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</si>
  <si>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</si>
  <si>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</si>
  <si>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</si>
  <si>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</si>
  <si>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</si>
  <si>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</si>
  <si>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</si>
  <si>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</si>
  <si>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</si>
  <si>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</si>
  <si>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</si>
  <si>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</si>
  <si>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</si>
  <si>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</si>
  <si>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</si>
  <si>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</si>
  <si>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</si>
  <si>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</si>
  <si>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</si>
  <si>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</si>
  <si>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</si>
  <si>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</si>
  <si>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</si>
  <si>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</si>
  <si>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</si>
  <si>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</si>
  <si>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</si>
  <si>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</si>
  <si>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</si>
  <si>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</si>
  <si>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</si>
  <si>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</si>
  <si>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</si>
  <si>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</si>
  <si>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</si>
  <si>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</si>
  <si>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</si>
  <si>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</si>
  <si>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</si>
  <si>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</si>
  <si>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</si>
  <si>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</si>
  <si>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</si>
  <si>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</si>
  <si>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</si>
  <si>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</si>
  <si>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</si>
  <si>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</si>
  <si>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</si>
  <si>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</si>
  <si>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</si>
  <si>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</si>
  <si>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</si>
  <si>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</si>
  <si>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</si>
  <si>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</si>
  <si>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</si>
  <si>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</si>
  <si>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</si>
  <si>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</si>
  <si>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</si>
  <si>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</si>
  <si>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</si>
  <si>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</si>
  <si>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</si>
  <si>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</si>
  <si>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</si>
  <si>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</si>
  <si>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</si>
  <si>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</si>
  <si>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</si>
  <si>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</si>
  <si>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</si>
  <si>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</si>
  <si>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</si>
  <si>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</si>
  <si>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</si>
  <si>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</si>
  <si>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</si>
  <si>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</si>
  <si>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</si>
  <si>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</si>
  <si>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</si>
  <si>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</si>
  <si>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</si>
  <si>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</si>
  <si>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</si>
  <si>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</si>
  <si>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</si>
  <si>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</si>
  <si>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</si>
  <si>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</si>
  <si>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</si>
  <si>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</si>
  <si>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</si>
  <si>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</si>
  <si>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</si>
  <si>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</si>
  <si>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</si>
  <si>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</si>
  <si>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</si>
  <si>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</si>
  <si>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</si>
  <si>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</si>
  <si>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</si>
  <si>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</si>
  <si>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</si>
  <si>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</si>
  <si>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</si>
  <si>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</si>
  <si>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</si>
  <si>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</si>
  <si>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</si>
  <si>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</si>
  <si>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</si>
  <si>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</si>
  <si>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</si>
  <si>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</si>
  <si>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</si>
  <si>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</si>
  <si>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</si>
  <si>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</si>
  <si>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</si>
  <si>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</si>
  <si>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</si>
  <si>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</si>
  <si>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</si>
  <si>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</si>
  <si>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</si>
  <si>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</si>
  <si>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</si>
  <si>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</si>
  <si>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</si>
  <si>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</si>
  <si>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</si>
  <si>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</si>
  <si>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</si>
  <si>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</si>
  <si>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</si>
  <si>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</si>
  <si>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</si>
  <si>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</si>
  <si>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</si>
  <si>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</si>
  <si>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</si>
  <si>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</si>
  <si>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</si>
  <si>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</si>
  <si>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</si>
  <si>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</si>
  <si>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</si>
  <si>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</si>
  <si>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</si>
  <si>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</si>
  <si>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</si>
  <si>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</si>
  <si>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</si>
  <si>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</si>
  <si>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</si>
  <si>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</si>
  <si>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</si>
  <si>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</si>
  <si>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</si>
  <si>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</si>
  <si>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</si>
  <si>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</si>
  <si>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</si>
  <si>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</si>
  <si>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</si>
  <si>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</si>
  <si>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</si>
  <si>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</si>
  <si>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</si>
  <si>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</si>
  <si>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</si>
  <si>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</si>
  <si>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</si>
  <si>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</si>
  <si>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</si>
  <si>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</si>
  <si>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</si>
  <si>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</si>
  <si>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</si>
  <si>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</si>
  <si>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</si>
  <si>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</si>
  <si>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</si>
  <si>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</si>
  <si>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</si>
  <si>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</si>
  <si>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</si>
  <si>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</si>
  <si>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</si>
  <si>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</si>
  <si>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</si>
  <si>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</si>
  <si>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</si>
  <si>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</si>
  <si>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</si>
  <si>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</si>
  <si>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</si>
  <si>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</si>
  <si>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</si>
  <si>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</si>
  <si>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</si>
  <si>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</si>
  <si>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</si>
  <si>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</si>
  <si>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</si>
  <si>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</si>
  <si>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</si>
  <si>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</si>
  <si>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</si>
  <si>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</si>
  <si>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</si>
  <si>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</si>
  <si>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</si>
  <si>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</si>
  <si>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</si>
  <si>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</si>
  <si>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</si>
  <si>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</si>
  <si>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</si>
  <si>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</si>
  <si>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</si>
  <si>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</si>
  <si>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</si>
  <si>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</si>
  <si>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</si>
  <si>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</si>
  <si>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</si>
  <si>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</si>
  <si>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</si>
  <si>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</si>
  <si>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</si>
  <si>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</si>
  <si>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</si>
  <si>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</si>
  <si>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</si>
  <si>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</si>
  <si>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</si>
  <si>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</si>
  <si>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</si>
  <si>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</si>
  <si>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</si>
  <si>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</si>
  <si>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</si>
  <si>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</si>
  <si>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</si>
  <si>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</si>
  <si>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</si>
  <si>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</si>
  <si>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</si>
  <si>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</si>
  <si>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</si>
  <si>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</si>
  <si>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</si>
  <si>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</si>
  <si>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</si>
  <si>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</si>
  <si>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</si>
  <si>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</si>
  <si>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</si>
  <si>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</si>
  <si>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</si>
  <si>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</si>
  <si>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</si>
  <si>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</si>
  <si>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</si>
  <si>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</si>
  <si>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</si>
  <si>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</si>
  <si>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</si>
  <si>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</si>
  <si>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</si>
  <si>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</si>
  <si>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</si>
  <si>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</si>
  <si>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</si>
  <si>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</si>
  <si>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</si>
  <si>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</si>
  <si>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</si>
  <si>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</si>
  <si>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</si>
  <si>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</si>
  <si>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</si>
  <si>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</si>
  <si>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</si>
  <si>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</si>
  <si>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</si>
  <si>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</si>
  <si>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</si>
  <si>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</si>
  <si>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</si>
  <si>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</si>
  <si>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</si>
  <si>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</si>
  <si>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</si>
  <si>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</si>
  <si>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</si>
  <si>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</si>
  <si>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</si>
  <si>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</si>
  <si>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</si>
  <si>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</si>
  <si>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</si>
  <si>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</si>
  <si>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</si>
  <si>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</si>
  <si>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</si>
  <si>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</si>
  <si>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</si>
  <si>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</si>
  <si>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</si>
  <si>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</si>
  <si>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</si>
  <si>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</si>
  <si>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</si>
  <si>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</si>
  <si>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</si>
  <si>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</si>
  <si>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</si>
  <si>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</si>
  <si>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</si>
  <si>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</si>
  <si>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</si>
  <si>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</si>
  <si>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</si>
  <si>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</si>
  <si>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</si>
  <si>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</si>
  <si>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</si>
  <si>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</si>
  <si>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</si>
  <si>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</si>
  <si>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</si>
  <si>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</si>
  <si>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</si>
  <si>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</si>
  <si>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</si>
  <si>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</si>
  <si>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</si>
  <si>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</si>
  <si>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</si>
  <si>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</si>
  <si>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</si>
  <si>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</si>
  <si>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</si>
  <si>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</si>
  <si>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</si>
  <si>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</si>
  <si>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</si>
  <si>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</si>
  <si>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</si>
  <si>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</si>
  <si>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</si>
  <si>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</si>
  <si>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</si>
  <si>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</si>
  <si>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</si>
  <si>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</si>
  <si>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</si>
  <si>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</si>
  <si>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</si>
  <si>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</si>
  <si>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</si>
  <si>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</si>
  <si>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</si>
  <si>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</si>
  <si>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</si>
  <si>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</si>
  <si>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</si>
  <si>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</si>
  <si>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</si>
  <si>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</si>
  <si>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</si>
  <si>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</si>
  <si>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</si>
  <si>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</si>
  <si>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</si>
  <si>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</si>
  <si>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</si>
  <si>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</si>
  <si>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</si>
  <si>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</si>
  <si>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</si>
  <si>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</si>
  <si>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</si>
  <si>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</si>
  <si>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</si>
  <si>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</si>
  <si>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http://www.unipro.energy/activities/tariff/warm/shaturskaya/2023/</t>
  </si>
  <si>
    <t>https://portal.eias.ru/Portal/DownloadPage.aspx?type=12&amp;guid=8c08f147-c10d-4f10-a9d9-6c9bc935ea57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</si>
  <si>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</si>
  <si>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https://portal.eias.ru/Portal/DownloadPage.aspx?type=12&amp;guid=3e54a362-148c-470b-9edf-0d7466bbf29f</t>
  </si>
  <si>
    <t>Перечень документов и сведений, представляемых одновременно с заявкой о подключении к централизованной системе горячего водоснабжения</t>
  </si>
  <si>
    <t>https://portal.eias.ru/Portal/DownloadPage.aspx?type=12&amp;guid=e1a5ffbd-01ea-45d9-bd85-64ac8ac9ae5d</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</si>
  <si>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</si>
  <si>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Московской области N 1027/47 от 30 декабря 2016 г. , Постановление Правительства РФ N 2130  от 30 ноября 2021 г.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</si>
  <si>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</si>
  <si>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 июля 2018 г.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</si>
  <si>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 xml:space="preserve">ПРАВИТЕЛЬСТВО МОСКОВСКОЙ ОБЛАСТИ ПОСТАНОВЛЕНИЕ от 30 декабря 2016 г. N 1027/47 ОБ УТВЕРЖДЕНИИ ПОРЯДКА ВЗАИМОДЕЙСТВИЯ ПРИ ВЫДАЧЕ ТЕХНИЧЕСКИХ УСЛОВИЙ, ИНФОРМАЦИИ О ПЛАТЕ ЗА ПРИСОЕДИНЕНИЕ, ЗАКЛЮЧЕНИИ ДОГОВОРОВ О ПОДКЛЮЧЕНИИ (ТЕХНОЛОГИЧЕСКОМ ПРИСОЕДИНЕНИИ) К СЕТЯМ ТЕПЛОСНАБЖЕНИЯ, ГОРЯЧЕГО ВОДОСНАБЖЕНИЯ, ХОЛОДНОГО ВОДОСНАБЖЕНИЯ И ВОДООТВЕДЕНИЯ В МОСКОВСКОЙ ОБЛАСТИ </t>
  </si>
  <si>
    <t>5.1.1</t>
  </si>
  <si>
    <t xml:space="preserve">8(49645)71487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</si>
  <si>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</si>
  <si>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</si>
  <si>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Моск.область, г.Шатура, Проспект Ильича, д.4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</si>
  <si>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</si>
  <si>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</si>
  <si>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</si>
  <si>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</si>
  <si>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</si>
  <si>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</si>
  <si>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</si>
  <si>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</si>
  <si>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</si>
  <si>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</si>
  <si>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pt_ntar_26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</si>
  <si>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</si>
  <si>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</si>
  <si>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</si>
  <si>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</si>
  <si>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</si>
  <si>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</si>
  <si>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</si>
  <si>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</si>
  <si>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</si>
  <si>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</si>
  <si>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</si>
  <si>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</si>
  <si>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</si>
  <si>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</si>
  <si>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</si>
  <si>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</si>
  <si>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</si>
  <si>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</si>
  <si>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</si>
  <si>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</si>
  <si>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</si>
  <si>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</si>
  <si>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</si>
  <si>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</si>
  <si>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</si>
  <si>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</si>
  <si>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</si>
  <si>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</si>
  <si>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</si>
  <si>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</si>
  <si>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</si>
  <si>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</si>
  <si>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</si>
  <si>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</si>
  <si>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</si>
  <si>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</si>
  <si>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</si>
  <si>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</si>
  <si>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</si>
  <si>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</si>
  <si>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</si>
  <si>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</si>
  <si>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</si>
  <si>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</si>
  <si>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</si>
  <si>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</si>
  <si>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</si>
  <si>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</si>
  <si>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</si>
  <si>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</si>
  <si>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</si>
  <si>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</si>
  <si>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</si>
  <si>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</si>
  <si>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</si>
  <si>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</si>
  <si>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</si>
  <si>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</si>
  <si>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</si>
  <si>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</si>
  <si>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</si>
  <si>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</si>
  <si>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</si>
  <si>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</si>
  <si>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</si>
  <si>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</si>
  <si>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</si>
  <si>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</si>
  <si>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</si>
  <si>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</si>
  <si>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</si>
  <si>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</si>
  <si>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</si>
  <si>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</si>
  <si>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</si>
  <si>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</si>
  <si>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</si>
  <si>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</si>
  <si>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</si>
  <si>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</si>
  <si>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</si>
  <si>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</si>
  <si>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</si>
  <si>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</si>
  <si>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</si>
  <si>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</si>
  <si>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</si>
  <si>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</si>
  <si>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</si>
  <si>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</si>
  <si>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</si>
  <si>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</si>
  <si>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</si>
  <si>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</si>
  <si>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</si>
  <si>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</si>
  <si>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</si>
  <si>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</si>
  <si>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</si>
  <si>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</si>
  <si>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</si>
  <si>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</si>
  <si>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</si>
  <si>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</si>
  <si>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</si>
  <si>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</si>
  <si>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</si>
  <si>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</si>
  <si>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</si>
  <si>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</si>
  <si>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</si>
  <si>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</si>
  <si>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</si>
  <si>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</si>
  <si>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</si>
  <si>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</si>
  <si>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</si>
  <si>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</si>
  <si>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</si>
  <si>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</si>
  <si>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</si>
  <si>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</si>
  <si>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</si>
  <si>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</si>
  <si>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</si>
  <si>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</si>
  <si>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</si>
  <si>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</si>
  <si>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</si>
  <si>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</si>
  <si>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</si>
  <si>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</si>
  <si>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</si>
  <si>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</si>
  <si>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</si>
  <si>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</si>
  <si>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</si>
  <si>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</si>
  <si>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</si>
  <si>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</si>
  <si>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</si>
  <si>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</si>
  <si>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</si>
  <si>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</si>
  <si>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</si>
  <si>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</si>
  <si>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</si>
  <si>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</si>
  <si>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</si>
  <si>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</si>
  <si>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</si>
  <si>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</si>
  <si>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</si>
  <si>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</si>
  <si>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</si>
  <si>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</si>
  <si>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</si>
  <si>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</si>
  <si>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</si>
  <si>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</si>
  <si>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</si>
  <si>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</si>
  <si>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</si>
  <si>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</si>
  <si>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</si>
  <si>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</si>
  <si>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</si>
  <si>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</si>
  <si>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</si>
  <si>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</si>
  <si>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</si>
  <si>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</si>
  <si>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</si>
  <si>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</si>
  <si>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</si>
  <si>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</si>
  <si>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</si>
  <si>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</si>
  <si>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</si>
  <si>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</si>
  <si>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</si>
  <si>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</si>
  <si>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</si>
  <si>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</si>
  <si>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</si>
  <si>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</si>
  <si>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</si>
  <si>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</si>
  <si>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</si>
  <si>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</si>
  <si>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</si>
  <si>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</si>
  <si>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</si>
  <si>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</si>
  <si>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</si>
  <si>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</si>
  <si>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</si>
  <si>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</si>
  <si>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</si>
  <si>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</si>
  <si>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</si>
  <si>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</si>
  <si>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</si>
  <si>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</si>
  <si>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</si>
  <si>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</si>
  <si>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</si>
  <si>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</si>
  <si>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</si>
  <si>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</si>
  <si>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</si>
  <si>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</si>
  <si>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</si>
  <si>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</si>
  <si>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</si>
  <si>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</si>
  <si>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</si>
  <si>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</si>
  <si>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</si>
  <si>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</si>
  <si>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</si>
  <si>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</si>
  <si>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</si>
  <si>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</si>
  <si>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</si>
  <si>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</si>
  <si>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</si>
  <si>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</si>
  <si>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</si>
  <si>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</si>
  <si>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</si>
  <si>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</si>
  <si>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</si>
  <si>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</si>
  <si>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</si>
  <si>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</si>
  <si>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</si>
  <si>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</si>
  <si>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</si>
  <si>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</si>
  <si>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</si>
  <si>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</si>
  <si>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</si>
  <si>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</si>
  <si>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</si>
  <si>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</si>
  <si>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</si>
  <si>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</si>
  <si>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</si>
  <si>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</si>
  <si>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</si>
  <si>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</si>
  <si>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</si>
  <si>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</si>
  <si>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</si>
  <si>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</si>
  <si>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</si>
  <si>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</si>
  <si>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</si>
  <si>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</si>
  <si>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</si>
  <si>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</si>
  <si>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</si>
  <si>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</si>
  <si>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</si>
  <si>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</si>
  <si>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</si>
  <si>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</si>
  <si>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</si>
  <si>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</si>
  <si>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</si>
  <si>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</si>
  <si>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</si>
  <si>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</si>
  <si>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</si>
  <si>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</si>
  <si>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</si>
  <si>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</si>
  <si>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</si>
  <si>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</si>
  <si>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</si>
  <si>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</si>
  <si>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</si>
  <si>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</si>
  <si>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</si>
  <si>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</si>
  <si>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</si>
  <si>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</si>
  <si>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</si>
  <si>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</si>
  <si>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</si>
  <si>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</si>
  <si>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</si>
  <si>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</si>
  <si>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</si>
  <si>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</si>
  <si>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</si>
  <si>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</si>
  <si>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</si>
  <si>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</si>
  <si>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</si>
  <si>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</si>
  <si>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</si>
  <si>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</si>
  <si>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</si>
  <si>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</si>
  <si>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</si>
  <si>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</si>
  <si>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</si>
  <si>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</si>
  <si>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</si>
  <si>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</si>
  <si>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</si>
  <si>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</si>
  <si>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</si>
  <si>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</si>
  <si>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</si>
  <si>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</si>
  <si>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</si>
  <si>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</si>
  <si>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</si>
  <si>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</si>
  <si>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</si>
  <si>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</si>
  <si>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</si>
  <si>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</si>
  <si>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</si>
  <si>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</si>
  <si>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</si>
  <si>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</si>
  <si>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</si>
  <si>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</si>
  <si>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</si>
  <si>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</si>
  <si>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</si>
  <si>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</si>
  <si>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</si>
  <si>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</si>
  <si>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</si>
  <si>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</si>
  <si>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</si>
  <si>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</si>
  <si>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</si>
  <si>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</si>
  <si>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</si>
  <si>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</si>
  <si>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</si>
  <si>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</si>
  <si>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</si>
  <si>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</si>
  <si>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</si>
  <si>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</si>
  <si>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</si>
  <si>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</si>
  <si>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</si>
  <si>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</si>
  <si>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</si>
  <si>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</si>
  <si>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</si>
  <si>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</si>
  <si>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</si>
  <si>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</si>
  <si>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</si>
  <si>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</si>
  <si>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</si>
  <si>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</si>
  <si>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</si>
  <si>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</si>
  <si>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</si>
  <si>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</si>
  <si>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</si>
  <si>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</si>
  <si>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</si>
  <si>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</si>
  <si>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</si>
  <si>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</si>
  <si>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</si>
  <si>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</si>
  <si>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</si>
  <si>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</si>
  <si>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</si>
  <si>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</si>
  <si>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</si>
  <si>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</si>
  <si>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</si>
  <si>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</si>
  <si>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</si>
  <si>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</si>
  <si>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</si>
  <si>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</si>
  <si>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</si>
  <si>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</si>
  <si>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</si>
  <si>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</si>
  <si>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</si>
  <si>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</si>
  <si>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</si>
  <si>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</si>
  <si>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</si>
  <si>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</si>
  <si>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</si>
  <si>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</si>
  <si>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</si>
  <si>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</si>
  <si>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</si>
  <si>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</si>
  <si>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</si>
  <si>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</si>
  <si>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</si>
  <si>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</si>
  <si>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</si>
  <si>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</si>
  <si>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</si>
  <si>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</si>
  <si>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</si>
  <si>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</si>
  <si>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</si>
  <si>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</si>
  <si>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</si>
  <si>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</si>
  <si>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</si>
  <si>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</si>
  <si>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</si>
  <si>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</si>
  <si>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</si>
  <si>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</si>
  <si>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</si>
  <si>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</si>
  <si>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</si>
  <si>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</si>
  <si>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</si>
  <si>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</si>
  <si>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</si>
  <si>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</si>
  <si>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</si>
  <si>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</si>
  <si>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</si>
  <si>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</si>
  <si>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</si>
  <si>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</si>
  <si>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</si>
  <si>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</si>
  <si>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</si>
  <si>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</si>
  <si>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</si>
  <si>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</si>
  <si>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</si>
  <si>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</si>
  <si>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</si>
  <si>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</si>
  <si>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</si>
  <si>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</si>
  <si>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</si>
  <si>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</si>
  <si>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</si>
  <si>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</si>
  <si>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</si>
  <si>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</si>
  <si>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</si>
  <si>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</si>
  <si>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</si>
  <si>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</si>
  <si>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</si>
  <si>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</si>
  <si>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</si>
  <si>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</si>
  <si>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</si>
  <si>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</si>
  <si>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</si>
  <si>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</si>
  <si>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</si>
  <si>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</si>
  <si>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</si>
  <si>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</si>
  <si>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</si>
  <si>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</si>
  <si>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</si>
  <si>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</si>
  <si>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</si>
  <si>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</si>
  <si>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</si>
  <si>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</si>
  <si>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</si>
  <si>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</si>
  <si>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</si>
  <si>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</si>
  <si>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</si>
  <si>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</si>
  <si>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</si>
  <si>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</si>
  <si>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</si>
  <si>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</si>
  <si>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</si>
  <si>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</si>
  <si>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</si>
  <si>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</si>
  <si>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</si>
  <si>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</si>
  <si>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</si>
  <si>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</si>
  <si>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</si>
  <si>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</si>
  <si>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</si>
  <si>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</si>
  <si>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</si>
  <si>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</si>
  <si>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</si>
  <si>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</si>
  <si>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</si>
  <si>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</si>
  <si>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</si>
  <si>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</si>
  <si>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</si>
  <si>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</si>
  <si>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</si>
  <si>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</si>
  <si>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</si>
  <si>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</si>
  <si>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</si>
  <si>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</si>
  <si>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</si>
  <si>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</si>
  <si>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</si>
  <si>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</si>
  <si>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</si>
  <si>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</si>
  <si>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</si>
  <si>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</si>
  <si>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</si>
  <si>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</si>
  <si>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</si>
  <si>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</si>
  <si>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</si>
  <si>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</si>
  <si>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</si>
  <si>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</si>
  <si>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</si>
  <si>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</si>
  <si>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</si>
  <si>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</si>
  <si>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</si>
  <si>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</si>
  <si>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</si>
  <si>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</si>
  <si>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</si>
  <si>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</si>
  <si>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</si>
  <si>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</si>
  <si>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</si>
  <si>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</si>
  <si>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</si>
  <si>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</si>
  <si>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</si>
  <si>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</si>
  <si>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</si>
  <si>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</si>
  <si>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</si>
  <si>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</si>
  <si>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</si>
  <si>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</si>
  <si>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</si>
  <si>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</si>
  <si>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</si>
  <si>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</si>
  <si>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</si>
  <si>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</si>
  <si>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</si>
  <si>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</si>
  <si>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</si>
  <si>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</si>
  <si>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</si>
  <si>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</si>
  <si>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</si>
  <si>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</si>
  <si>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</si>
  <si>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</si>
  <si>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</si>
  <si>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</si>
  <si>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</si>
  <si>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</si>
  <si>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</si>
  <si>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</si>
  <si>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</si>
  <si>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</si>
  <si>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</si>
  <si>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</si>
  <si>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</si>
  <si>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</si>
  <si>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</si>
  <si>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</si>
  <si>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</si>
  <si>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</si>
  <si>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</si>
  <si>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</si>
  <si>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</si>
  <si>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</si>
  <si>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</si>
  <si>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</si>
  <si>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</si>
  <si>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</si>
  <si>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</si>
  <si>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</si>
  <si>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</si>
  <si>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</si>
  <si>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</si>
  <si>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</si>
  <si>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</si>
  <si>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</si>
  <si>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</si>
  <si>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</si>
  <si>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</si>
  <si>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</si>
  <si>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</si>
  <si>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</si>
  <si>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</si>
  <si>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</si>
  <si>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</si>
  <si>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</si>
  <si>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</si>
  <si>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</si>
  <si>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</si>
  <si>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</si>
  <si>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</si>
  <si>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</si>
  <si>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</si>
  <si>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</si>
  <si>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</si>
  <si>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</si>
  <si>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</si>
  <si>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</si>
  <si>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</si>
  <si>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</si>
  <si>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</si>
  <si>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</si>
  <si>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</si>
  <si>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</si>
  <si>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</si>
  <si>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</si>
  <si>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</si>
  <si>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</si>
  <si>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</si>
  <si>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</si>
  <si>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</si>
  <si>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</si>
  <si>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</si>
  <si>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</si>
  <si>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</si>
  <si>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</si>
  <si>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</si>
  <si>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</si>
  <si>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</si>
  <si>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</si>
  <si>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</si>
  <si>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</si>
  <si>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</si>
  <si>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</si>
  <si>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</si>
  <si>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</si>
  <si>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</si>
  <si>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</si>
  <si>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</si>
  <si>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</si>
  <si>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</si>
  <si>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</si>
  <si>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</si>
  <si>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</si>
  <si>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</si>
  <si>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</si>
  <si>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</si>
  <si>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</si>
  <si>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</si>
  <si>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</si>
  <si>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</si>
  <si>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</si>
  <si>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</si>
  <si>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</si>
  <si>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</si>
  <si>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</si>
  <si>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</si>
  <si>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</si>
  <si>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</si>
  <si>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</si>
  <si>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</si>
  <si>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</si>
  <si>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</si>
  <si>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</si>
  <si>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</si>
  <si>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</si>
  <si>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</si>
  <si>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</si>
  <si>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</si>
  <si>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</si>
  <si>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</si>
  <si>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</si>
  <si>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</si>
  <si>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</si>
  <si>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</si>
  <si>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</si>
  <si>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</si>
  <si>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</si>
  <si>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</si>
  <si>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</si>
  <si>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</si>
  <si>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</si>
  <si>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</si>
  <si>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</si>
  <si>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</si>
  <si>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</si>
  <si>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</si>
  <si>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</si>
  <si>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</si>
  <si>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</si>
  <si>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</si>
  <si>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</si>
  <si>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</si>
  <si>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</si>
  <si>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</si>
  <si>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</si>
  <si>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</si>
  <si>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</si>
  <si>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</si>
  <si>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</si>
  <si>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</si>
  <si>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</si>
  <si>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</si>
  <si>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</si>
  <si>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</si>
  <si>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</si>
  <si>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</si>
  <si>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</si>
  <si>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</si>
  <si>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</si>
  <si>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</si>
  <si>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</si>
  <si>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</si>
  <si>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</si>
  <si>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</si>
  <si>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</si>
  <si>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</si>
  <si>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</si>
  <si>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</si>
  <si>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</si>
  <si>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</si>
  <si>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</si>
  <si>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</si>
  <si>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</si>
  <si>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</si>
  <si>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</si>
  <si>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</si>
  <si>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</si>
  <si>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</si>
  <si>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</si>
  <si>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</si>
  <si>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</si>
  <si>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</si>
  <si>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</si>
  <si>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</si>
  <si>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</si>
  <si>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</si>
  <si>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</si>
  <si>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</si>
  <si>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</si>
  <si>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</si>
  <si>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</si>
  <si>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</si>
  <si>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</si>
  <si>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</si>
  <si>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</si>
  <si>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</si>
  <si>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</si>
  <si>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</si>
  <si>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</si>
  <si>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</si>
  <si>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</si>
  <si>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</si>
  <si>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</si>
  <si>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</si>
  <si>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</si>
  <si>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</si>
  <si>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</si>
  <si>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</si>
  <si>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</si>
  <si>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</si>
  <si>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</si>
  <si>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</si>
  <si>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</si>
  <si>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</si>
  <si>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</si>
  <si>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</si>
  <si>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</si>
  <si>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</si>
  <si>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</si>
  <si>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</si>
  <si>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</si>
  <si>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</si>
  <si>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</si>
  <si>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</si>
  <si>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</si>
  <si>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</si>
  <si>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</si>
  <si>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</si>
  <si>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</si>
  <si>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</si>
  <si>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</si>
  <si>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</si>
  <si>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</si>
  <si>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</si>
  <si>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</si>
  <si>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</si>
  <si>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</si>
  <si>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</si>
  <si>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</si>
  <si>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</si>
  <si>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</si>
  <si>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</si>
  <si>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</si>
  <si>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</si>
  <si>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</si>
  <si>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</si>
  <si>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</si>
  <si>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</si>
  <si>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</si>
  <si>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</si>
  <si>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</si>
  <si>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</si>
  <si>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</si>
  <si>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</si>
  <si>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</si>
  <si>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</si>
  <si>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</si>
  <si>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</si>
  <si>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</si>
  <si>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</si>
  <si>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</si>
  <si>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</si>
  <si>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</si>
  <si>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</si>
  <si>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</si>
  <si>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</si>
  <si>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</si>
  <si>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</si>
  <si>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</si>
  <si>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</si>
  <si>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</si>
  <si>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</si>
  <si>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</si>
  <si>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</si>
  <si>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</si>
  <si>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</si>
  <si>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</si>
  <si>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</si>
  <si>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</si>
  <si>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</si>
  <si>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</si>
  <si>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</si>
  <si>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</si>
  <si>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</si>
  <si>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</si>
  <si>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</si>
  <si>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</si>
  <si>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</si>
  <si>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</si>
  <si>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</si>
  <si>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</si>
  <si>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</si>
  <si>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</si>
  <si>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</si>
  <si>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</si>
  <si>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</si>
  <si>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</si>
  <si>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</si>
  <si>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</si>
  <si>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</si>
  <si>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</si>
  <si>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</si>
  <si>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</si>
  <si>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</si>
  <si>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</si>
  <si>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</si>
  <si>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</si>
  <si>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</si>
  <si>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</si>
  <si>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</si>
  <si>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</si>
  <si>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</si>
  <si>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</si>
  <si>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</si>
  <si>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</si>
  <si>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</si>
  <si>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</si>
  <si>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</si>
  <si>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</si>
  <si>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</si>
  <si>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</si>
  <si>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</si>
  <si>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</si>
  <si>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</si>
  <si>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</si>
  <si>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</si>
  <si>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</si>
  <si>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</si>
  <si>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</si>
  <si>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</si>
  <si>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</si>
  <si>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</si>
  <si>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</si>
  <si>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</si>
  <si>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</si>
  <si>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</si>
  <si>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</si>
  <si>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</si>
  <si>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</si>
  <si>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</si>
  <si>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</si>
  <si>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</si>
  <si>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</si>
  <si>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</si>
  <si>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</si>
  <si>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</si>
  <si>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</si>
  <si>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</si>
  <si>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</si>
  <si>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</si>
  <si>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</si>
  <si>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</si>
  <si>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</si>
  <si>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</si>
  <si>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</si>
  <si>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</si>
  <si>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</si>
  <si>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</si>
  <si>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</si>
  <si>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</si>
  <si>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</si>
  <si>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</si>
  <si>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</si>
  <si>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</si>
  <si>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</si>
  <si>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</si>
  <si>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</si>
  <si>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</si>
  <si>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</si>
  <si>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</si>
  <si>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</si>
  <si>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</si>
  <si>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</si>
  <si>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</si>
  <si>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</si>
  <si>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</si>
  <si>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</si>
  <si>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</si>
  <si>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</si>
  <si>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</si>
  <si>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</si>
  <si>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</si>
  <si>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</si>
  <si>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</si>
  <si>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</si>
  <si>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</si>
  <si>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</si>
  <si>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</si>
  <si>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</si>
  <si>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</si>
  <si>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</si>
  <si>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</si>
  <si>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</si>
  <si>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</si>
  <si>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</si>
  <si>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</si>
  <si>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</si>
  <si>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</si>
  <si>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</si>
  <si>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</si>
  <si>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</si>
  <si>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</si>
  <si>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</si>
  <si>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</si>
  <si>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</si>
  <si>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</si>
  <si>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</si>
  <si>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</si>
  <si>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</si>
  <si>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</si>
  <si>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</si>
  <si>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</si>
  <si>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</si>
  <si>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</si>
  <si>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</si>
  <si>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</si>
  <si>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</si>
  <si>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</si>
  <si>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</si>
  <si>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</si>
  <si>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</si>
  <si>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</si>
  <si>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</si>
  <si>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</si>
  <si>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</si>
  <si>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</si>
  <si>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</si>
  <si>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</si>
  <si>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</si>
  <si>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</si>
  <si>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</si>
  <si>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</si>
  <si>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</si>
  <si>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</si>
  <si>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</si>
  <si>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</si>
  <si>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</si>
  <si>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</si>
  <si>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</si>
  <si>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</si>
  <si>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</si>
  <si>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</si>
  <si>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</si>
  <si>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</si>
  <si>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</si>
  <si>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</si>
  <si>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</si>
  <si>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</si>
  <si>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</si>
  <si>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</si>
  <si>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</si>
  <si>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</si>
  <si>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</si>
  <si>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</si>
  <si>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</si>
  <si>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</si>
  <si>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</si>
  <si>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</si>
  <si>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</si>
  <si>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</si>
  <si>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</si>
  <si>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</si>
  <si>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</si>
  <si>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</si>
  <si>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</si>
  <si>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</si>
  <si>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</si>
  <si>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</si>
  <si>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</si>
  <si>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</si>
  <si>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</si>
  <si>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</si>
  <si>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</si>
  <si>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</si>
  <si>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</si>
  <si>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</si>
  <si>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</si>
  <si>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</si>
  <si>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</si>
  <si>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</si>
  <si>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</si>
  <si>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</si>
  <si>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</si>
  <si>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</si>
  <si>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</si>
  <si>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</si>
  <si>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</si>
  <si>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</si>
  <si>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</si>
  <si>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</si>
  <si>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</si>
  <si>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</si>
  <si>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</si>
  <si>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</si>
  <si>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</si>
  <si>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</si>
  <si>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</si>
  <si>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</si>
  <si>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</si>
  <si>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</si>
  <si>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</si>
  <si>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</si>
  <si>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</si>
  <si>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</si>
  <si>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</si>
  <si>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</si>
  <si>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</si>
  <si>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</si>
  <si>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</si>
  <si>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</si>
  <si>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</si>
  <si>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</si>
  <si>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</si>
  <si>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</si>
  <si>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</si>
  <si>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</si>
  <si>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</si>
  <si>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</si>
  <si>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</si>
  <si>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</si>
  <si>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</si>
  <si>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</si>
  <si>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</si>
  <si>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</si>
  <si>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</si>
  <si>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</si>
  <si>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</si>
  <si>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</si>
  <si>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</si>
  <si>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</si>
  <si>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</si>
  <si>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</si>
  <si>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</si>
  <si>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</si>
  <si>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</si>
  <si>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</si>
  <si>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</si>
  <si>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</si>
  <si>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</si>
  <si>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</si>
  <si>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</si>
  <si>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</si>
  <si>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</si>
  <si>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</si>
  <si>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</si>
  <si>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</si>
  <si>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</si>
  <si>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</si>
  <si>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</si>
  <si>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</si>
  <si>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</si>
  <si>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</si>
  <si>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</si>
  <si>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</si>
  <si>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</si>
  <si>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</si>
  <si>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</si>
  <si>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</si>
  <si>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</si>
  <si>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</si>
  <si>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</si>
  <si>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</si>
  <si>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</si>
  <si>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</si>
  <si>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</si>
  <si>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</si>
  <si>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</si>
  <si>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</si>
  <si>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</si>
  <si>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</si>
  <si>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</si>
  <si>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</si>
  <si>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</si>
  <si>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</si>
  <si>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</si>
  <si>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</si>
  <si>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</si>
  <si>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</si>
  <si>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</si>
  <si>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</si>
  <si>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</si>
  <si>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</si>
  <si>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</si>
  <si>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</si>
  <si>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</si>
  <si>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</si>
  <si>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</si>
  <si>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</si>
  <si>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</si>
  <si>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</si>
  <si>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</si>
  <si>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</si>
  <si>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</si>
  <si>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</si>
  <si>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</si>
  <si>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</si>
  <si>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</si>
  <si>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</si>
  <si>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</si>
  <si>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</si>
  <si>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</si>
  <si>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</si>
  <si>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</si>
  <si>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</si>
  <si>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</si>
  <si>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</si>
  <si>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</si>
  <si>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</si>
  <si>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</si>
  <si>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</si>
  <si>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</si>
  <si>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27581214</t>
  </si>
  <si>
    <t>АО "Вектор плюс"</t>
  </si>
  <si>
    <t>5024099693</t>
  </si>
  <si>
    <t>15-10-2008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</si>
  <si>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</si>
  <si>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</si>
  <si>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</si>
  <si>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</si>
  <si>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</si>
  <si>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</si>
  <si>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</si>
  <si>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</si>
  <si>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</si>
  <si>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</si>
  <si>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</si>
  <si>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</si>
  <si>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26777929</t>
  </si>
  <si>
    <t>АО "Воскресенские минеральные удобрения"</t>
  </si>
  <si>
    <t>5005000148</t>
  </si>
  <si>
    <t>05-02-1993 00:00:00</t>
  </si>
  <si>
    <t>01-03-2023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</si>
  <si>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</si>
  <si>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</si>
  <si>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</si>
  <si>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</si>
  <si>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</si>
  <si>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</si>
  <si>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</si>
  <si>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</si>
  <si>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</si>
  <si>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</si>
  <si>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</si>
  <si>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</si>
  <si>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</si>
  <si>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</si>
  <si>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</si>
  <si>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</si>
  <si>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</si>
  <si>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</si>
  <si>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</si>
  <si>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</si>
  <si>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</si>
  <si>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</si>
  <si>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</si>
  <si>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</si>
  <si>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</si>
  <si>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</si>
  <si>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</si>
  <si>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</si>
  <si>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</si>
  <si>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</si>
  <si>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</si>
  <si>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</si>
  <si>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</si>
  <si>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</si>
  <si>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</si>
  <si>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</si>
  <si>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</si>
  <si>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</si>
  <si>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</si>
  <si>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</si>
  <si>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</si>
  <si>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</si>
  <si>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</si>
  <si>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</si>
  <si>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</si>
  <si>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</si>
  <si>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</si>
  <si>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</si>
  <si>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</si>
  <si>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</si>
  <si>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</si>
  <si>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</si>
  <si>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</si>
  <si>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</si>
  <si>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</si>
  <si>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</si>
  <si>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</si>
  <si>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</si>
  <si>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</si>
  <si>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</si>
  <si>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</si>
  <si>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</si>
  <si>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</si>
  <si>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</si>
  <si>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</si>
  <si>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</si>
  <si>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</si>
  <si>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</si>
  <si>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</si>
  <si>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</si>
  <si>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</si>
  <si>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</si>
  <si>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</si>
  <si>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</si>
  <si>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</si>
  <si>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</si>
  <si>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</si>
  <si>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</si>
  <si>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</si>
  <si>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</si>
  <si>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</si>
  <si>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</si>
  <si>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</si>
  <si>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</si>
  <si>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</si>
  <si>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</si>
  <si>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</si>
  <si>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</si>
  <si>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</si>
  <si>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</si>
  <si>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</si>
  <si>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</si>
  <si>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</si>
  <si>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</si>
  <si>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</si>
  <si>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</si>
  <si>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</si>
  <si>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</si>
  <si>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</si>
  <si>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</si>
  <si>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</si>
  <si>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</si>
  <si>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</si>
  <si>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</si>
  <si>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</si>
  <si>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</si>
  <si>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</si>
  <si>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</si>
  <si>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</si>
  <si>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</si>
  <si>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</si>
  <si>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</si>
  <si>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</si>
  <si>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</si>
  <si>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</si>
  <si>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</si>
  <si>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</si>
  <si>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</si>
  <si>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</si>
  <si>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</si>
  <si>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</si>
  <si>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</si>
  <si>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</si>
  <si>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</si>
  <si>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</si>
  <si>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</si>
  <si>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</si>
  <si>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</si>
  <si>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</si>
  <si>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</si>
  <si>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</si>
  <si>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</si>
  <si>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</si>
  <si>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</si>
  <si>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</si>
  <si>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</si>
  <si>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</si>
  <si>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</si>
  <si>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</si>
  <si>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</si>
  <si>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</si>
  <si>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</si>
  <si>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</si>
  <si>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</si>
  <si>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</si>
  <si>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</si>
  <si>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</si>
  <si>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</si>
  <si>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</si>
  <si>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</si>
  <si>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</si>
  <si>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</si>
  <si>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</si>
  <si>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</si>
  <si>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</si>
  <si>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</si>
  <si>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</si>
  <si>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</si>
  <si>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</si>
  <si>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</si>
  <si>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</si>
  <si>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</si>
  <si>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</si>
  <si>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</si>
  <si>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</si>
  <si>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</si>
  <si>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</si>
  <si>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</si>
  <si>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</si>
  <si>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</si>
  <si>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</si>
  <si>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</si>
  <si>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</si>
  <si>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</si>
  <si>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</si>
  <si>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</si>
  <si>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</si>
  <si>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</si>
  <si>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</si>
  <si>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</si>
  <si>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</si>
  <si>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</si>
  <si>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</si>
  <si>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</si>
  <si>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</si>
  <si>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</si>
  <si>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</si>
  <si>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</si>
  <si>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</si>
  <si>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</si>
  <si>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</si>
  <si>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</si>
  <si>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</si>
  <si>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</si>
  <si>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</si>
  <si>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</si>
  <si>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</si>
  <si>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</si>
  <si>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</si>
  <si>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</si>
  <si>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</si>
  <si>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</si>
  <si>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</si>
  <si>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</si>
  <si>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</si>
  <si>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</si>
  <si>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</si>
  <si>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</si>
  <si>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</si>
  <si>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</si>
  <si>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</si>
  <si>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</si>
  <si>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</si>
  <si>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</si>
  <si>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</si>
  <si>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</si>
  <si>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</si>
  <si>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</si>
  <si>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</si>
  <si>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</si>
  <si>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</si>
  <si>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</si>
  <si>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</si>
  <si>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</si>
  <si>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</si>
  <si>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</si>
  <si>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</si>
  <si>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</si>
  <si>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</si>
  <si>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</si>
  <si>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</si>
  <si>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</si>
  <si>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</si>
  <si>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</si>
  <si>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</si>
  <si>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</si>
  <si>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</si>
  <si>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</si>
  <si>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</si>
  <si>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</si>
  <si>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</si>
  <si>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</si>
  <si>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</si>
  <si>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</si>
  <si>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</si>
  <si>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</si>
  <si>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</si>
  <si>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</si>
  <si>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</si>
  <si>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</si>
  <si>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</si>
  <si>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</si>
  <si>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</si>
  <si>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</si>
  <si>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</si>
  <si>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</si>
  <si>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</si>
  <si>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</si>
  <si>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</si>
  <si>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</si>
  <si>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</si>
  <si>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</si>
  <si>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</si>
  <si>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</si>
  <si>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</si>
  <si>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</si>
  <si>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</si>
  <si>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</si>
  <si>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</si>
  <si>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</si>
  <si>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</si>
  <si>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</si>
  <si>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</si>
  <si>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</si>
  <si>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</si>
  <si>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</si>
  <si>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</si>
  <si>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</si>
  <si>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</si>
  <si>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</si>
  <si>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</si>
  <si>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</si>
  <si>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</si>
  <si>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</si>
  <si>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</si>
  <si>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</si>
  <si>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</si>
  <si>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</si>
  <si>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</si>
  <si>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</si>
  <si>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</si>
  <si>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</si>
  <si>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</si>
  <si>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</si>
  <si>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</si>
  <si>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</si>
  <si>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</si>
  <si>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</si>
  <si>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</si>
  <si>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</si>
  <si>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</si>
  <si>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</si>
  <si>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</si>
  <si>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</si>
  <si>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</si>
  <si>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</si>
  <si>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</si>
  <si>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</si>
  <si>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</si>
  <si>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</si>
  <si>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</si>
  <si>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</si>
  <si>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</si>
  <si>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</si>
  <si>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</si>
  <si>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</si>
  <si>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</si>
  <si>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</si>
  <si>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</si>
  <si>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</si>
  <si>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</si>
  <si>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</si>
  <si>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</si>
  <si>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</si>
  <si>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</si>
  <si>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</si>
  <si>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</si>
  <si>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</si>
  <si>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</si>
  <si>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</si>
  <si>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</si>
  <si>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</si>
  <si>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</si>
  <si>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</si>
  <si>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</si>
  <si>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</si>
  <si>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</si>
  <si>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</si>
  <si>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</si>
  <si>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</si>
  <si>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</si>
  <si>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</si>
  <si>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</si>
  <si>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</si>
  <si>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</si>
  <si>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</si>
  <si>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</si>
  <si>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</si>
  <si>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</si>
  <si>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</si>
  <si>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</si>
  <si>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</si>
  <si>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</si>
  <si>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</si>
  <si>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</si>
  <si>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</si>
  <si>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</si>
  <si>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</si>
  <si>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</si>
  <si>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</si>
  <si>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</si>
  <si>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</si>
  <si>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</si>
  <si>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</si>
  <si>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</si>
  <si>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</si>
  <si>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</si>
  <si>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</si>
  <si>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</si>
  <si>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</si>
  <si>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</si>
  <si>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</si>
  <si>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</si>
  <si>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</si>
  <si>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</si>
  <si>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</si>
  <si>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</si>
  <si>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</si>
  <si>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</si>
  <si>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</si>
  <si>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</si>
  <si>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</si>
  <si>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</si>
  <si>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</si>
  <si>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</si>
  <si>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</si>
  <si>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</si>
  <si>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</si>
  <si>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</si>
  <si>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</si>
  <si>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</si>
  <si>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</si>
  <si>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</si>
  <si>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</si>
  <si>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</si>
  <si>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</si>
  <si>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</si>
  <si>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</si>
  <si>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</si>
  <si>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</si>
  <si>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</si>
  <si>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</si>
  <si>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</si>
  <si>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</si>
  <si>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</si>
  <si>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</si>
  <si>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</si>
  <si>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</si>
  <si>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</si>
  <si>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</si>
  <si>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</si>
  <si>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</si>
  <si>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</si>
  <si>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</si>
  <si>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</si>
  <si>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</si>
  <si>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</si>
  <si>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</si>
  <si>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</si>
  <si>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</si>
  <si>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</si>
  <si>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</si>
  <si>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</si>
  <si>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</si>
  <si>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</si>
  <si>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</si>
  <si>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</si>
  <si>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</si>
  <si>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</si>
  <si>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</si>
  <si>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</si>
  <si>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</si>
  <si>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</si>
  <si>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</si>
  <si>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</si>
  <si>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</si>
  <si>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</si>
  <si>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</si>
  <si>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</si>
  <si>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</si>
  <si>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</si>
  <si>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</si>
  <si>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</si>
  <si>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</si>
  <si>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</si>
  <si>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</si>
  <si>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</si>
  <si>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</si>
  <si>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</si>
  <si>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</si>
  <si>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</si>
  <si>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</si>
  <si>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</si>
  <si>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</si>
  <si>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</si>
  <si>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</si>
  <si>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</si>
  <si>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</si>
  <si>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</si>
  <si>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</si>
  <si>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</si>
  <si>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</si>
  <si>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</si>
  <si>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</si>
  <si>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</si>
  <si>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</si>
  <si>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</si>
  <si>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</si>
  <si>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</si>
  <si>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</si>
  <si>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</si>
  <si>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</si>
  <si>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</si>
  <si>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</si>
  <si>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</si>
  <si>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</si>
  <si>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</si>
  <si>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</si>
  <si>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</si>
  <si>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</si>
  <si>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</si>
  <si>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</si>
  <si>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</si>
  <si>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</si>
  <si>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</si>
  <si>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</si>
  <si>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</si>
  <si>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</si>
  <si>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26631434</t>
  </si>
  <si>
    <t>ГБУ СО МО "Центр социально-медицинской реабилитации инвалидов и ветеранов боевых действий "Ясенки"</t>
  </si>
  <si>
    <t>5074035310</t>
  </si>
  <si>
    <t>28257178</t>
  </si>
  <si>
    <t>ГБУ СОЦ "ТЕРРИТОРИЯ ВОЗМОЖНОСТЕЙ"</t>
  </si>
  <si>
    <t>5017035138</t>
  </si>
  <si>
    <t>04-09-1997 00:00:00</t>
  </si>
  <si>
    <t>15-02-2023 00:00:00</t>
  </si>
  <si>
    <t>26548148</t>
  </si>
  <si>
    <t>ГБУ Социальный дом "Данки"</t>
  </si>
  <si>
    <t>5077000796</t>
  </si>
  <si>
    <t>07-09-1999 00:00:00</t>
  </si>
  <si>
    <t>26784943</t>
  </si>
  <si>
    <t>ГБУ Социальный дом «Ступино»</t>
  </si>
  <si>
    <t>5045015550</t>
  </si>
  <si>
    <t>22-01-2001 00:00:00</t>
  </si>
  <si>
    <t>26357625</t>
  </si>
  <si>
    <t>ГБУ Социальный дом им. О.В. Кербикова</t>
  </si>
  <si>
    <t>5009014328</t>
  </si>
  <si>
    <t>13-03-1995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</si>
  <si>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</si>
  <si>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</si>
  <si>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</si>
  <si>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</si>
  <si>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</si>
  <si>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</si>
  <si>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</si>
  <si>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</si>
  <si>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</si>
  <si>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</si>
  <si>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</si>
  <si>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</si>
  <si>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</si>
  <si>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</si>
  <si>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</si>
  <si>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</si>
  <si>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</si>
  <si>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</si>
  <si>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</si>
  <si>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</si>
  <si>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</si>
  <si>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</si>
  <si>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</si>
  <si>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</si>
  <si>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</si>
  <si>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</si>
  <si>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</si>
  <si>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</si>
  <si>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</si>
  <si>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</si>
  <si>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</si>
  <si>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</si>
  <si>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</si>
  <si>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</si>
  <si>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</si>
  <si>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</si>
  <si>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</si>
  <si>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</si>
  <si>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</si>
  <si>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</si>
  <si>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</si>
  <si>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</si>
  <si>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</si>
  <si>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</si>
  <si>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</si>
  <si>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</si>
  <si>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</si>
  <si>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</si>
  <si>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</si>
  <si>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</si>
  <si>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</si>
  <si>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</si>
  <si>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</si>
  <si>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</si>
  <si>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</si>
  <si>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</si>
  <si>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</si>
  <si>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</si>
  <si>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</si>
  <si>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</si>
  <si>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</si>
  <si>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</si>
  <si>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</si>
  <si>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</si>
  <si>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</si>
  <si>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</si>
  <si>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</si>
  <si>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</si>
  <si>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</si>
  <si>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</si>
  <si>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</si>
  <si>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</si>
  <si>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</si>
  <si>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</si>
  <si>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</si>
  <si>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</si>
  <si>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</si>
  <si>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</si>
  <si>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</si>
  <si>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</si>
  <si>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</si>
  <si>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</si>
  <si>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</si>
  <si>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</si>
  <si>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26357601</t>
  </si>
  <si>
    <t>ЗАО "Дмитров-Холдинг"</t>
  </si>
  <si>
    <t>5006006664</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</si>
  <si>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</si>
  <si>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</si>
  <si>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</si>
  <si>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</si>
  <si>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</si>
  <si>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</si>
  <si>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</si>
  <si>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</si>
  <si>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</si>
  <si>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</si>
  <si>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</si>
  <si>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</si>
  <si>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</si>
  <si>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</si>
  <si>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</si>
  <si>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</si>
  <si>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</si>
  <si>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</si>
  <si>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</si>
  <si>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</si>
  <si>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</si>
  <si>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</si>
  <si>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</si>
  <si>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</si>
  <si>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</si>
  <si>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</si>
  <si>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</si>
  <si>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</si>
  <si>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</si>
  <si>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</si>
  <si>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</si>
  <si>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</si>
  <si>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</si>
  <si>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</si>
  <si>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</si>
  <si>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</si>
  <si>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</si>
  <si>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</si>
  <si>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</si>
  <si>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</si>
  <si>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</si>
  <si>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</si>
  <si>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</si>
  <si>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</si>
  <si>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</si>
  <si>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</si>
  <si>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</si>
  <si>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</si>
  <si>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</si>
  <si>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</si>
  <si>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</si>
  <si>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</si>
  <si>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</si>
  <si>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</si>
  <si>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</si>
  <si>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</si>
  <si>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</si>
  <si>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</si>
  <si>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</si>
  <si>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</si>
  <si>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</si>
  <si>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</si>
  <si>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</si>
  <si>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</si>
  <si>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</si>
  <si>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</si>
  <si>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</si>
  <si>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</si>
  <si>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</si>
  <si>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</si>
  <si>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</si>
  <si>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</si>
  <si>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</si>
  <si>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</si>
  <si>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</si>
  <si>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</si>
  <si>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</si>
  <si>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</si>
  <si>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</si>
  <si>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</si>
  <si>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</si>
  <si>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</si>
  <si>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</si>
  <si>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</si>
  <si>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</si>
  <si>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</si>
  <si>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</si>
  <si>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</si>
  <si>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</si>
  <si>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</si>
  <si>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</si>
  <si>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</si>
  <si>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</si>
  <si>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</si>
  <si>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</si>
  <si>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</si>
  <si>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</si>
  <si>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</si>
  <si>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</si>
  <si>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</si>
  <si>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</si>
  <si>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</si>
  <si>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</si>
  <si>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</si>
  <si>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</si>
  <si>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</si>
  <si>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</si>
  <si>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</si>
  <si>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</si>
  <si>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</si>
  <si>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28054885</t>
  </si>
  <si>
    <t>МП "Лотошинское ЖКХ"</t>
  </si>
  <si>
    <t>5071005886</t>
  </si>
  <si>
    <t>507101001</t>
  </si>
  <si>
    <t>26357738</t>
  </si>
  <si>
    <t>МП "Лыткаринская теплосеть"</t>
  </si>
  <si>
    <t>5026000406</t>
  </si>
  <si>
    <t>502601001</t>
  </si>
  <si>
    <t>01-10-1992 00:00:00</t>
  </si>
  <si>
    <t>30809550</t>
  </si>
  <si>
    <t>МП "РЭУ"</t>
  </si>
  <si>
    <t>5022556658</t>
  </si>
  <si>
    <t>20-11-2009 00:00:00</t>
  </si>
  <si>
    <t>26357654</t>
  </si>
  <si>
    <t>МП "Теплоцентраль"</t>
  </si>
  <si>
    <t>5013006792</t>
  </si>
  <si>
    <t>28-12-1993 00:00:00</t>
  </si>
  <si>
    <t>27295228</t>
  </si>
  <si>
    <t>МП «Быт-Сервис»</t>
  </si>
  <si>
    <t>5022556249</t>
  </si>
  <si>
    <t>502255624</t>
  </si>
  <si>
    <t>02-03-2023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</si>
  <si>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</si>
  <si>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</si>
  <si>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</si>
  <si>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</si>
  <si>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</si>
  <si>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</si>
  <si>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</si>
  <si>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</si>
  <si>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</si>
  <si>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</si>
  <si>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</si>
  <si>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</si>
  <si>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</si>
  <si>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</si>
  <si>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</si>
  <si>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</si>
  <si>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</si>
  <si>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</si>
  <si>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</si>
  <si>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</si>
  <si>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</si>
  <si>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</si>
  <si>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</si>
  <si>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</si>
  <si>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</si>
  <si>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</si>
  <si>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</si>
  <si>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</si>
  <si>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</si>
  <si>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</si>
  <si>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</si>
  <si>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</si>
  <si>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</si>
  <si>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</si>
  <si>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</si>
  <si>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</si>
  <si>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</si>
  <si>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</si>
  <si>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</si>
  <si>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</si>
  <si>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</si>
  <si>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</si>
  <si>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</si>
  <si>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</si>
  <si>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</si>
  <si>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</si>
  <si>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</si>
  <si>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</si>
  <si>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</si>
  <si>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</si>
  <si>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</si>
  <si>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</si>
  <si>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</si>
  <si>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</si>
  <si>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</si>
  <si>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</si>
  <si>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</si>
  <si>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</si>
  <si>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</si>
  <si>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</si>
  <si>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</si>
  <si>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</si>
  <si>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</si>
  <si>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</si>
  <si>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</si>
  <si>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26357784</t>
  </si>
  <si>
    <t>МУП "Жилкомбытстрой-Молодежный"</t>
  </si>
  <si>
    <t>5030041170</t>
  </si>
  <si>
    <t>13-06-2002 00:00:00</t>
  </si>
  <si>
    <t>23-08-2023 00:00:00</t>
  </si>
  <si>
    <t>26357618</t>
  </si>
  <si>
    <t>МУП "Инженерные сети г.Долгопрудного"</t>
  </si>
  <si>
    <t>5008032317</t>
  </si>
  <si>
    <t>500801001</t>
  </si>
  <si>
    <t>11-12-2001 00:00:00</t>
  </si>
  <si>
    <t>28275063</t>
  </si>
  <si>
    <t>МУП "ККК"</t>
  </si>
  <si>
    <t>5042128611</t>
  </si>
  <si>
    <t>27-06-2013 00:00:00</t>
  </si>
  <si>
    <t>29-09-2023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</si>
  <si>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</si>
  <si>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</si>
  <si>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</si>
  <si>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</si>
  <si>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</si>
  <si>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</si>
  <si>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</si>
  <si>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</si>
  <si>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</si>
  <si>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</si>
  <si>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</si>
  <si>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</si>
  <si>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</si>
  <si>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26542453</t>
  </si>
  <si>
    <t>МУП "Октябрьское Жилищное Управление"</t>
  </si>
  <si>
    <t>5027090498</t>
  </si>
  <si>
    <t>10-12-2002 00:00:00</t>
  </si>
  <si>
    <t>28-09-2023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</si>
  <si>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</si>
  <si>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</si>
  <si>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</si>
  <si>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</si>
  <si>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</si>
  <si>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</si>
  <si>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</si>
  <si>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</si>
  <si>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</si>
  <si>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</si>
  <si>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</si>
  <si>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</si>
  <si>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</si>
  <si>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</si>
  <si>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</si>
  <si>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</si>
  <si>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</si>
  <si>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</si>
  <si>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</si>
  <si>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30919733</t>
  </si>
  <si>
    <t>МУП "Райкомсервис"</t>
  </si>
  <si>
    <t>5078022908</t>
  </si>
  <si>
    <t>507801001</t>
  </si>
  <si>
    <t>10-10-2016 00:00:00</t>
  </si>
  <si>
    <t>01-02-2023 00:00:00</t>
  </si>
  <si>
    <t>26357719</t>
  </si>
  <si>
    <t>МУП "СКИ"</t>
  </si>
  <si>
    <t>5023010332</t>
  </si>
  <si>
    <t>502301001</t>
  </si>
  <si>
    <t>09-02-2009 00:00:00</t>
  </si>
  <si>
    <t>31322115</t>
  </si>
  <si>
    <t>МУП "СП Теплосеть"</t>
  </si>
  <si>
    <t>5042150198</t>
  </si>
  <si>
    <t>23-01-2019 00:00:00</t>
  </si>
  <si>
    <t>26357976</t>
  </si>
  <si>
    <t>МУП "ТАТАРИНОВСКОЕ ЖКХ"</t>
  </si>
  <si>
    <t>5045019755</t>
  </si>
  <si>
    <t>01-10-1996 00:00:00</t>
  </si>
  <si>
    <t>26358073</t>
  </si>
  <si>
    <t>МУП "Талдомсервис" г.Талдом</t>
  </si>
  <si>
    <t>5078015918</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</si>
  <si>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</si>
  <si>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</si>
  <si>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</si>
  <si>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</si>
  <si>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</si>
  <si>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</si>
  <si>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</si>
  <si>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</si>
  <si>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</si>
  <si>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</si>
  <si>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</si>
  <si>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</si>
  <si>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</si>
  <si>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26357932</t>
  </si>
  <si>
    <t>МУП "Теплосеть"</t>
  </si>
  <si>
    <t>5042001196</t>
  </si>
  <si>
    <t>08-11-2023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</si>
  <si>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</si>
  <si>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</si>
  <si>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</si>
  <si>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</si>
  <si>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</si>
  <si>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</si>
  <si>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</si>
  <si>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</si>
  <si>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</si>
  <si>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</si>
  <si>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</si>
  <si>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</si>
  <si>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</si>
  <si>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</si>
  <si>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</si>
  <si>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</si>
  <si>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</si>
  <si>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</si>
  <si>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</si>
  <si>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</si>
  <si>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</si>
  <si>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</si>
  <si>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</si>
  <si>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</si>
  <si>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</si>
  <si>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</si>
  <si>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</si>
  <si>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</si>
  <si>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</si>
  <si>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</si>
  <si>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</si>
  <si>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</si>
  <si>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</si>
  <si>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</si>
  <si>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</si>
  <si>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</si>
  <si>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</si>
  <si>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</si>
  <si>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</si>
  <si>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</si>
  <si>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</si>
  <si>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</si>
  <si>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</si>
  <si>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</si>
  <si>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</si>
  <si>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</si>
  <si>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</si>
  <si>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</si>
  <si>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</si>
  <si>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</si>
  <si>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</si>
  <si>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</si>
  <si>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</si>
  <si>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</si>
  <si>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</si>
  <si>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</si>
  <si>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</si>
  <si>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</si>
  <si>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</si>
  <si>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</si>
  <si>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</si>
  <si>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</si>
  <si>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</si>
  <si>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</si>
  <si>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</si>
  <si>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</si>
  <si>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</si>
  <si>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</si>
  <si>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</si>
  <si>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</si>
  <si>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</si>
  <si>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</si>
  <si>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</si>
  <si>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</si>
  <si>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</si>
  <si>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</si>
  <si>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</si>
  <si>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</si>
  <si>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</si>
  <si>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</si>
  <si>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</si>
  <si>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</si>
  <si>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</si>
  <si>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</si>
  <si>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</si>
  <si>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</si>
  <si>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</si>
  <si>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</si>
  <si>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</si>
  <si>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</si>
  <si>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</si>
  <si>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</si>
  <si>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</si>
  <si>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</si>
  <si>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</si>
  <si>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</si>
  <si>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</si>
  <si>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</si>
  <si>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</si>
  <si>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</si>
  <si>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</si>
  <si>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</si>
  <si>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</si>
  <si>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</si>
  <si>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</si>
  <si>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</si>
  <si>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</si>
  <si>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</si>
  <si>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</si>
  <si>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</si>
  <si>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</si>
  <si>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</si>
  <si>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</si>
  <si>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</si>
  <si>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</si>
  <si>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</si>
  <si>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</si>
  <si>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</si>
  <si>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</si>
  <si>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</si>
  <si>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</si>
  <si>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</si>
  <si>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</si>
  <si>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</si>
  <si>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</si>
  <si>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</si>
  <si>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</si>
  <si>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</si>
  <si>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</si>
  <si>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</si>
  <si>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</si>
  <si>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</si>
  <si>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</si>
  <si>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</si>
  <si>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</si>
  <si>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</si>
  <si>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</si>
  <si>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</si>
  <si>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</si>
  <si>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</si>
  <si>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</si>
  <si>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</si>
  <si>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</si>
  <si>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</si>
  <si>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</si>
  <si>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</si>
  <si>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</si>
  <si>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</si>
  <si>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</si>
  <si>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</si>
  <si>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</si>
  <si>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</si>
  <si>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</si>
  <si>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</si>
  <si>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</si>
  <si>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</si>
  <si>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</si>
  <si>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</si>
  <si>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</si>
  <si>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</si>
  <si>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</si>
  <si>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</si>
  <si>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</si>
  <si>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</si>
  <si>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</si>
  <si>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</si>
  <si>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</si>
  <si>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</si>
  <si>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</si>
  <si>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</si>
  <si>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</si>
  <si>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</si>
  <si>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</si>
  <si>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</si>
  <si>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</si>
  <si>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</si>
  <si>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</si>
  <si>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</si>
  <si>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</si>
  <si>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</si>
  <si>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</si>
  <si>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</si>
  <si>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</si>
  <si>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</si>
  <si>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</si>
  <si>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</si>
  <si>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</si>
  <si>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</si>
  <si>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</si>
  <si>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</si>
  <si>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</si>
  <si>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</si>
  <si>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</si>
  <si>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</si>
  <si>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</si>
  <si>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</si>
  <si>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</si>
  <si>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</si>
  <si>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</si>
  <si>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</si>
  <si>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</si>
  <si>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</si>
  <si>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</si>
  <si>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</si>
  <si>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</si>
  <si>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</si>
  <si>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</si>
  <si>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</si>
  <si>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</si>
  <si>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</si>
  <si>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</si>
  <si>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</si>
  <si>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</si>
  <si>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</si>
  <si>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</si>
  <si>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</si>
  <si>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</si>
  <si>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</si>
  <si>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</si>
  <si>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</si>
  <si>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</si>
  <si>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</si>
  <si>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</si>
  <si>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</si>
  <si>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</si>
  <si>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</si>
  <si>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</si>
  <si>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</si>
  <si>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</si>
  <si>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</si>
  <si>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</si>
  <si>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</si>
  <si>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</si>
  <si>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</si>
  <si>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</si>
  <si>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</si>
  <si>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</si>
  <si>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</si>
  <si>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</si>
  <si>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</si>
  <si>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</si>
  <si>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</si>
  <si>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</si>
  <si>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</si>
  <si>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</si>
  <si>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</si>
  <si>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</si>
  <si>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</si>
  <si>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</si>
  <si>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</si>
  <si>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</si>
  <si>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</si>
  <si>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</si>
  <si>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</si>
  <si>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</si>
  <si>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</si>
  <si>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</si>
  <si>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</si>
  <si>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</si>
  <si>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</si>
  <si>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</si>
  <si>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</si>
  <si>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</si>
  <si>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</si>
  <si>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</si>
  <si>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</si>
  <si>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</si>
  <si>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</si>
  <si>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</si>
  <si>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</si>
  <si>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</si>
  <si>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</si>
  <si>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</si>
  <si>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</si>
  <si>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</si>
  <si>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</si>
  <si>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</si>
  <si>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</si>
  <si>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</si>
  <si>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</si>
  <si>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</si>
  <si>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</si>
  <si>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</si>
  <si>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</si>
  <si>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</si>
  <si>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</si>
  <si>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</si>
  <si>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</si>
  <si>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</si>
  <si>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</si>
  <si>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</si>
  <si>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</si>
  <si>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</si>
  <si>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</si>
  <si>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</si>
  <si>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</si>
  <si>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</si>
  <si>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</si>
  <si>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</si>
  <si>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</si>
  <si>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</si>
  <si>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</si>
  <si>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</si>
  <si>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</si>
  <si>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28149509</t>
  </si>
  <si>
    <t>ООО "ВТКХ"</t>
  </si>
  <si>
    <t>5072003225</t>
  </si>
  <si>
    <t>31334932</t>
  </si>
  <si>
    <t>ООО "ВТЭ"</t>
  </si>
  <si>
    <t>7736316207</t>
  </si>
  <si>
    <t>773601001</t>
  </si>
  <si>
    <t>28979896</t>
  </si>
  <si>
    <t>ООО "Вега"</t>
  </si>
  <si>
    <t>5003113185</t>
  </si>
  <si>
    <t>24-03-2015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</si>
  <si>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</si>
  <si>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</si>
  <si>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</si>
  <si>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</si>
  <si>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</si>
  <si>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</si>
  <si>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</si>
  <si>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</si>
  <si>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</si>
  <si>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</si>
  <si>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</si>
  <si>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</si>
  <si>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</si>
  <si>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</si>
  <si>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</si>
  <si>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</si>
  <si>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</si>
  <si>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</si>
  <si>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</si>
  <si>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</si>
  <si>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</si>
  <si>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</si>
  <si>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</si>
  <si>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</si>
  <si>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</si>
  <si>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</si>
  <si>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</si>
  <si>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</si>
  <si>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</si>
  <si>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</si>
  <si>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</si>
  <si>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</si>
  <si>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</si>
  <si>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</si>
  <si>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</si>
  <si>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</si>
  <si>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</si>
  <si>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</si>
  <si>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</si>
  <si>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</si>
  <si>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</si>
  <si>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</si>
  <si>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</si>
  <si>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</si>
  <si>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</si>
  <si>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</si>
  <si>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</si>
  <si>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</si>
  <si>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</si>
  <si>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</si>
  <si>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</si>
  <si>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</si>
  <si>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</si>
  <si>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</si>
  <si>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</si>
  <si>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</si>
  <si>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</si>
  <si>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</si>
  <si>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</si>
  <si>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</si>
  <si>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</si>
  <si>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</si>
  <si>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</si>
  <si>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</si>
  <si>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</si>
  <si>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</si>
  <si>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</si>
  <si>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</si>
  <si>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</si>
  <si>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</si>
  <si>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</si>
  <si>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</si>
  <si>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</si>
  <si>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</si>
  <si>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</si>
  <si>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</si>
  <si>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</si>
  <si>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</si>
  <si>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</si>
  <si>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</si>
  <si>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</si>
  <si>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</si>
  <si>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</si>
  <si>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</si>
  <si>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</si>
  <si>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</si>
  <si>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</si>
  <si>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</si>
  <si>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</si>
  <si>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</si>
  <si>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</si>
  <si>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</si>
  <si>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</si>
  <si>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</si>
  <si>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</si>
  <si>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</si>
  <si>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</si>
  <si>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</si>
  <si>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</si>
  <si>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</si>
  <si>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</si>
  <si>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</si>
  <si>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</si>
  <si>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</si>
  <si>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</si>
  <si>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</si>
  <si>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</si>
  <si>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</si>
  <si>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</si>
  <si>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</si>
  <si>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</si>
  <si>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</si>
  <si>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</si>
  <si>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</si>
  <si>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</si>
  <si>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</si>
  <si>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</si>
  <si>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26361052</t>
  </si>
  <si>
    <t>ООО "Инжтрасс-строй"</t>
  </si>
  <si>
    <t>7723159532</t>
  </si>
  <si>
    <t>772301001</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</si>
  <si>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</si>
  <si>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</si>
  <si>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</si>
  <si>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</si>
  <si>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</si>
  <si>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</si>
  <si>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</si>
  <si>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</si>
  <si>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</si>
  <si>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</si>
  <si>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</si>
  <si>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</si>
  <si>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</si>
  <si>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</si>
  <si>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</si>
  <si>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</si>
  <si>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</si>
  <si>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</si>
  <si>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</si>
  <si>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</si>
  <si>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</si>
  <si>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</si>
  <si>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</si>
  <si>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</si>
  <si>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</si>
  <si>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</si>
  <si>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</si>
  <si>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</si>
  <si>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</si>
  <si>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</si>
  <si>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</si>
  <si>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</si>
  <si>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</si>
  <si>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</si>
  <si>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</si>
  <si>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</si>
  <si>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</si>
  <si>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</si>
  <si>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</si>
  <si>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</si>
  <si>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</si>
  <si>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</si>
  <si>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</si>
  <si>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</si>
  <si>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</si>
  <si>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</si>
  <si>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</si>
  <si>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</si>
  <si>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</si>
  <si>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</si>
  <si>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</si>
  <si>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</si>
  <si>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31223233</t>
  </si>
  <si>
    <t>ООО "Компьюлинк Инфраструктра Ликино-Дулево"</t>
  </si>
  <si>
    <t>5034053754</t>
  </si>
  <si>
    <t>17-04-2017 00:00:00</t>
  </si>
  <si>
    <t>30802850</t>
  </si>
  <si>
    <t>ООО "Конвент-Плюс"</t>
  </si>
  <si>
    <t>7710245657</t>
  </si>
  <si>
    <t>773001001</t>
  </si>
  <si>
    <t>16-06-1997 00:00:00</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</si>
  <si>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</si>
  <si>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</si>
  <si>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</si>
  <si>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</si>
  <si>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</si>
  <si>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</si>
  <si>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</si>
  <si>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</si>
  <si>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</si>
  <si>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</si>
  <si>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</si>
  <si>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</si>
  <si>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</si>
  <si>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</si>
  <si>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</si>
  <si>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</si>
  <si>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</si>
  <si>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</si>
  <si>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</si>
  <si>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</si>
  <si>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</si>
  <si>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</si>
  <si>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</si>
  <si>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</si>
  <si>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</si>
  <si>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</si>
  <si>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</si>
  <si>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</si>
  <si>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</si>
  <si>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</si>
  <si>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</si>
  <si>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</si>
  <si>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</si>
  <si>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</si>
  <si>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</si>
  <si>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</si>
  <si>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</si>
  <si>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</si>
  <si>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</si>
  <si>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</si>
  <si>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</si>
  <si>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</si>
  <si>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</si>
  <si>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</si>
  <si>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</si>
  <si>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</si>
  <si>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</si>
  <si>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</si>
  <si>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</si>
  <si>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</si>
  <si>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27518602</t>
  </si>
  <si>
    <t>ООО "Майдаровские коммунальные системы"</t>
  </si>
  <si>
    <t>5044076133</t>
  </si>
  <si>
    <t>13-02-2023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</si>
  <si>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</si>
  <si>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</si>
  <si>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</si>
  <si>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</si>
  <si>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</si>
  <si>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</si>
  <si>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</si>
  <si>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</si>
  <si>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</si>
  <si>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</si>
  <si>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</si>
  <si>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</si>
  <si>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</si>
  <si>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</si>
  <si>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</si>
  <si>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</si>
  <si>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</si>
  <si>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</si>
  <si>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</si>
  <si>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</si>
  <si>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</si>
  <si>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</si>
  <si>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</si>
  <si>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</si>
  <si>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</si>
  <si>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</si>
  <si>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</si>
  <si>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</si>
  <si>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</si>
  <si>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</si>
  <si>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</si>
  <si>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</si>
  <si>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</si>
  <si>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</si>
  <si>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</si>
  <si>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</si>
  <si>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</si>
  <si>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</si>
  <si>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</si>
  <si>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</si>
  <si>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</si>
  <si>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</si>
  <si>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</si>
  <si>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</si>
  <si>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</si>
  <si>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</si>
  <si>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</si>
  <si>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</si>
  <si>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</si>
  <si>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</si>
  <si>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</si>
  <si>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</si>
  <si>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</si>
  <si>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</si>
  <si>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</si>
  <si>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</si>
  <si>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</si>
  <si>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</si>
  <si>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</si>
  <si>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</si>
  <si>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</si>
  <si>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</si>
  <si>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</si>
  <si>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</si>
  <si>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</si>
  <si>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</si>
  <si>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</si>
  <si>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</si>
  <si>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</si>
  <si>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</si>
  <si>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</si>
  <si>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</si>
  <si>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</si>
  <si>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</si>
  <si>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</si>
  <si>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</si>
  <si>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</si>
  <si>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</si>
  <si>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</si>
  <si>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</si>
  <si>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</si>
  <si>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</si>
  <si>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</si>
  <si>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</si>
  <si>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</si>
  <si>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</si>
  <si>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</si>
  <si>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</si>
  <si>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</si>
  <si>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</si>
  <si>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</si>
  <si>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</si>
  <si>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</si>
  <si>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</si>
  <si>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</si>
  <si>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</si>
  <si>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</si>
  <si>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</si>
  <si>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</si>
  <si>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</si>
  <si>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</si>
  <si>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</si>
  <si>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</si>
  <si>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</si>
  <si>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</si>
  <si>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</si>
  <si>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</si>
  <si>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</si>
  <si>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</si>
  <si>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</si>
  <si>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</si>
  <si>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</si>
  <si>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</si>
  <si>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</si>
  <si>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</si>
  <si>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</si>
  <si>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</si>
  <si>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</si>
  <si>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</si>
  <si>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</si>
  <si>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</si>
  <si>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</si>
  <si>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</si>
  <si>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</si>
  <si>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</si>
  <si>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</si>
  <si>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</si>
  <si>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</si>
  <si>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</si>
  <si>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</si>
  <si>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</si>
  <si>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</si>
  <si>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</si>
  <si>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</si>
  <si>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</si>
  <si>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</si>
  <si>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</si>
  <si>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</si>
  <si>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</si>
  <si>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</si>
  <si>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</si>
  <si>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</si>
  <si>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</si>
  <si>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</si>
  <si>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</si>
  <si>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</si>
  <si>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</si>
  <si>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28975189</t>
  </si>
  <si>
    <t>ООО "Ресурсоснабжение"</t>
  </si>
  <si>
    <t>7840022997</t>
  </si>
  <si>
    <t>784001001</t>
  </si>
  <si>
    <t>28-06-2023 00:00:00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</si>
  <si>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</si>
  <si>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</si>
  <si>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</si>
  <si>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</si>
  <si>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</si>
  <si>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</si>
  <si>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</si>
  <si>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</si>
  <si>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</si>
  <si>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</si>
  <si>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</si>
  <si>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</si>
  <si>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</si>
  <si>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</si>
  <si>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</si>
  <si>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</si>
  <si>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</si>
  <si>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</si>
  <si>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</si>
  <si>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</si>
  <si>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</si>
  <si>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</si>
  <si>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</si>
  <si>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</si>
  <si>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</si>
  <si>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</si>
  <si>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</si>
  <si>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</si>
  <si>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</si>
  <si>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</si>
  <si>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</si>
  <si>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</si>
  <si>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</si>
  <si>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</si>
  <si>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</si>
  <si>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</si>
  <si>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</si>
  <si>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</si>
  <si>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</si>
  <si>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</si>
  <si>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</si>
  <si>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</si>
  <si>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</si>
  <si>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</si>
  <si>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</si>
  <si>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</si>
  <si>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</si>
  <si>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</si>
  <si>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</si>
  <si>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</si>
  <si>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</si>
  <si>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</si>
  <si>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</si>
  <si>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</si>
  <si>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</si>
  <si>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</si>
  <si>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</si>
  <si>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</si>
  <si>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</si>
  <si>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</si>
  <si>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</si>
  <si>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</si>
  <si>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</si>
  <si>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</si>
  <si>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</si>
  <si>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</si>
  <si>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</si>
  <si>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</si>
  <si>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</si>
  <si>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</si>
  <si>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732501001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</si>
  <si>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</si>
  <si>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</si>
  <si>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</si>
  <si>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</si>
  <si>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</si>
  <si>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</si>
  <si>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</si>
  <si>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</si>
  <si>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</si>
  <si>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</si>
  <si>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</si>
  <si>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</si>
  <si>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30812239</t>
  </si>
  <si>
    <t>ООО "ТЕКС"</t>
  </si>
  <si>
    <t>7703652852</t>
  </si>
  <si>
    <t>21-12-2007 00:00:00</t>
  </si>
  <si>
    <t>01-06-2023 00:00:00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</si>
  <si>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</si>
  <si>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</si>
  <si>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</si>
  <si>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</si>
  <si>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</si>
  <si>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</si>
  <si>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</si>
  <si>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</si>
  <si>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</si>
  <si>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</si>
  <si>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</si>
  <si>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</si>
  <si>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</si>
  <si>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</si>
  <si>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</si>
  <si>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</si>
  <si>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</si>
  <si>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</si>
  <si>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</si>
  <si>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</si>
  <si>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</si>
  <si>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</si>
  <si>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</si>
  <si>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</si>
  <si>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</si>
  <si>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</si>
  <si>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</si>
  <si>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</si>
  <si>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</si>
  <si>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</si>
  <si>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</si>
  <si>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</si>
  <si>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</si>
  <si>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</si>
  <si>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</si>
  <si>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</si>
  <si>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</si>
  <si>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</si>
  <si>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</si>
  <si>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30848615</t>
  </si>
  <si>
    <t>ООО "ТСнаб"</t>
  </si>
  <si>
    <t>5027229534</t>
  </si>
  <si>
    <t>06-07-2015 00:00:00</t>
  </si>
  <si>
    <t>03-11-2023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</si>
  <si>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</si>
  <si>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</si>
  <si>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</si>
  <si>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</si>
  <si>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</si>
  <si>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</si>
  <si>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</si>
  <si>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</si>
  <si>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</si>
  <si>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</si>
  <si>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</si>
  <si>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</si>
  <si>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</si>
  <si>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</si>
  <si>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</si>
  <si>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</si>
  <si>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</si>
  <si>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</si>
  <si>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</si>
  <si>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</si>
  <si>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</si>
  <si>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</si>
  <si>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</si>
  <si>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</si>
  <si>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</si>
  <si>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</si>
  <si>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</si>
  <si>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</si>
  <si>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</si>
  <si>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</si>
  <si>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</si>
  <si>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</si>
  <si>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</si>
  <si>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</si>
  <si>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</si>
  <si>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</si>
  <si>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</si>
  <si>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</si>
  <si>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</si>
  <si>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</si>
  <si>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</si>
  <si>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</si>
  <si>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</si>
  <si>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</si>
  <si>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</si>
  <si>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</si>
  <si>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</si>
  <si>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</si>
  <si>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</si>
  <si>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</si>
  <si>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</si>
  <si>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</si>
  <si>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</si>
  <si>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</si>
  <si>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</si>
  <si>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</si>
  <si>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</si>
  <si>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</si>
  <si>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</si>
  <si>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</si>
  <si>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</si>
  <si>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</si>
  <si>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</si>
  <si>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</si>
  <si>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</si>
  <si>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</si>
  <si>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</si>
  <si>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</si>
  <si>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</si>
  <si>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</si>
  <si>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</si>
  <si>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</si>
  <si>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</si>
  <si>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</si>
  <si>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</si>
  <si>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</si>
  <si>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</si>
  <si>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</si>
  <si>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</si>
  <si>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</si>
  <si>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</si>
  <si>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</si>
  <si>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</si>
  <si>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</si>
  <si>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</si>
  <si>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</si>
  <si>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</si>
  <si>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</si>
  <si>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</si>
  <si>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</si>
  <si>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</si>
  <si>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</si>
  <si>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</si>
  <si>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</si>
  <si>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</si>
  <si>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</si>
  <si>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</si>
  <si>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</si>
  <si>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</si>
  <si>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</si>
  <si>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</si>
  <si>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</si>
  <si>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</si>
  <si>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</si>
  <si>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</si>
  <si>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</si>
  <si>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</si>
  <si>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</si>
  <si>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</si>
  <si>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</si>
  <si>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</si>
  <si>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</si>
  <si>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</si>
  <si>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</si>
  <si>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</si>
  <si>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26510958</t>
  </si>
  <si>
    <t>ООО "Управляющая организация "ЖКХ Снегири"</t>
  </si>
  <si>
    <t>5017073493</t>
  </si>
  <si>
    <t>31-07-2023 00:00:00</t>
  </si>
  <si>
    <t>31540070</t>
  </si>
  <si>
    <t>ООО "ФОКСА"</t>
  </si>
  <si>
    <t>5024056266</t>
  </si>
  <si>
    <t>772401001</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</si>
  <si>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</si>
  <si>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</si>
  <si>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</si>
  <si>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</si>
  <si>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</si>
  <si>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</si>
  <si>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</si>
  <si>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</si>
  <si>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</si>
  <si>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</si>
  <si>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</si>
  <si>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</si>
  <si>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</si>
  <si>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</si>
  <si>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</si>
  <si>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</si>
  <si>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</si>
  <si>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</si>
  <si>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</si>
  <si>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</si>
  <si>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</si>
  <si>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</si>
  <si>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</si>
  <si>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</si>
  <si>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</si>
  <si>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</si>
  <si>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</si>
  <si>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</si>
  <si>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</si>
  <si>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</si>
  <si>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</si>
  <si>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</si>
  <si>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</si>
  <si>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</si>
  <si>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</si>
  <si>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</si>
  <si>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</si>
  <si>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</si>
  <si>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</si>
  <si>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</si>
  <si>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</si>
  <si>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</si>
  <si>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</si>
  <si>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</si>
  <si>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</si>
  <si>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</si>
  <si>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</si>
  <si>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</si>
  <si>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</si>
  <si>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</si>
  <si>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</si>
  <si>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</si>
  <si>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</si>
  <si>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</si>
  <si>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</si>
  <si>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</si>
  <si>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</si>
  <si>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</si>
  <si>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</si>
  <si>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</si>
  <si>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</si>
  <si>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</si>
  <si>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</si>
  <si>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</si>
  <si>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</si>
  <si>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</si>
  <si>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</si>
  <si>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</si>
  <si>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</si>
  <si>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</si>
  <si>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</si>
  <si>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</si>
  <si>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</si>
  <si>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</si>
  <si>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</si>
  <si>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</si>
  <si>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</si>
  <si>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26357740</t>
  </si>
  <si>
    <t>5027010164</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</si>
  <si>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</si>
  <si>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</si>
  <si>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</si>
  <si>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</si>
  <si>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</si>
  <si>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</si>
  <si>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</si>
  <si>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</si>
  <si>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</si>
  <si>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</si>
  <si>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</si>
  <si>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</si>
  <si>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</si>
  <si>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</si>
  <si>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</si>
  <si>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</si>
  <si>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</si>
  <si>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</si>
  <si>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</si>
  <si>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</si>
  <si>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</si>
  <si>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</si>
  <si>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</si>
  <si>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</si>
  <si>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</si>
  <si>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</si>
  <si>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</si>
  <si>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</si>
  <si>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</si>
  <si>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</si>
  <si>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</si>
  <si>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</si>
  <si>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</si>
  <si>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</si>
  <si>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</si>
  <si>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</si>
  <si>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</si>
  <si>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</si>
  <si>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</si>
  <si>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</si>
  <si>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</si>
  <si>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</si>
  <si>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</si>
  <si>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</si>
  <si>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</si>
  <si>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</si>
  <si>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</si>
  <si>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</si>
  <si>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</si>
  <si>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</si>
  <si>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</si>
  <si>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</si>
  <si>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</si>
  <si>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</si>
  <si>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</si>
  <si>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</si>
  <si>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</si>
  <si>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</si>
  <si>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</si>
  <si>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</si>
  <si>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</si>
  <si>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</si>
  <si>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</si>
  <si>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</si>
  <si>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</si>
  <si>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</si>
  <si>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</si>
  <si>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</si>
  <si>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</si>
  <si>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</si>
  <si>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</si>
  <si>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</si>
  <si>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</si>
  <si>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</si>
  <si>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</si>
  <si>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</si>
  <si>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</si>
  <si>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</si>
  <si>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</si>
  <si>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</si>
  <si>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</si>
  <si>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</si>
  <si>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</si>
  <si>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</si>
  <si>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</si>
  <si>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</si>
  <si>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</si>
  <si>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</si>
  <si>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</si>
  <si>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</si>
  <si>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</si>
  <si>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</si>
  <si>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</si>
  <si>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</si>
  <si>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</si>
  <si>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</si>
  <si>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</si>
  <si>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</si>
  <si>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</si>
  <si>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</si>
  <si>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</si>
  <si>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</si>
  <si>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</si>
  <si>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</si>
  <si>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</si>
  <si>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</si>
  <si>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</si>
  <si>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</si>
  <si>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</si>
  <si>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</si>
  <si>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</si>
  <si>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</si>
  <si>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</si>
  <si>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</si>
  <si>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</si>
  <si>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</si>
  <si>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</si>
  <si>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31528512</t>
  </si>
  <si>
    <t>ООО «Смарт Энерго»</t>
  </si>
  <si>
    <t>5047252034</t>
  </si>
  <si>
    <t>27-05-2021 00:00:00</t>
  </si>
  <si>
    <t>28868900</t>
  </si>
  <si>
    <t>ООО «ТЕПЛОГЕНЕРАЦИЯ»</t>
  </si>
  <si>
    <t>5047153185</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</si>
  <si>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</si>
  <si>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</si>
  <si>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</si>
  <si>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</si>
  <si>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</si>
  <si>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</si>
  <si>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</si>
  <si>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</si>
  <si>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</si>
  <si>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</si>
  <si>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</si>
  <si>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</si>
  <si>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</si>
  <si>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</si>
  <si>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</si>
  <si>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</si>
  <si>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</si>
  <si>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</si>
  <si>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</si>
  <si>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</si>
  <si>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</si>
  <si>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</si>
  <si>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</si>
  <si>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</si>
  <si>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</si>
  <si>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</si>
  <si>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</si>
  <si>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</si>
  <si>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</si>
  <si>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</si>
  <si>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</si>
  <si>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</si>
  <si>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</si>
  <si>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</si>
  <si>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</si>
  <si>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</si>
  <si>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</si>
  <si>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</si>
  <si>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</si>
  <si>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</si>
  <si>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</si>
  <si>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</si>
  <si>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</si>
  <si>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</si>
  <si>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</si>
  <si>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</si>
  <si>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</si>
  <si>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</si>
  <si>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</si>
  <si>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</si>
  <si>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</si>
  <si>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</si>
  <si>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</si>
  <si>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</si>
  <si>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</si>
  <si>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</si>
  <si>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</si>
  <si>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</si>
  <si>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</si>
  <si>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</si>
  <si>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</si>
  <si>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</si>
  <si>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</si>
  <si>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</si>
  <si>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</si>
  <si>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</si>
  <si>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</si>
  <si>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</si>
  <si>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</si>
  <si>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</si>
  <si>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</si>
  <si>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</si>
  <si>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</si>
  <si>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</si>
  <si>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</si>
  <si>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</si>
  <si>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</si>
  <si>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</si>
  <si>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</si>
  <si>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</si>
  <si>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</si>
  <si>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</si>
  <si>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</si>
  <si>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</si>
  <si>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</si>
  <si>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</si>
  <si>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</si>
  <si>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</si>
  <si>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</si>
  <si>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</si>
  <si>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</si>
  <si>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</si>
  <si>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</si>
  <si>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</si>
  <si>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</si>
  <si>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</si>
  <si>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</si>
  <si>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</si>
  <si>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</si>
  <si>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</si>
  <si>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</si>
  <si>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</si>
  <si>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</si>
  <si>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</si>
  <si>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</si>
  <si>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</si>
  <si>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</si>
  <si>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</si>
  <si>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</si>
  <si>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</si>
  <si>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</si>
  <si>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</si>
  <si>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</si>
  <si>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</si>
  <si>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</si>
  <si>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</si>
  <si>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</si>
  <si>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</si>
  <si>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</si>
  <si>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</si>
  <si>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</si>
  <si>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</si>
  <si>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</si>
  <si>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</si>
  <si>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</si>
  <si>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</si>
  <si>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</si>
  <si>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</si>
  <si>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</si>
  <si>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</si>
  <si>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</si>
  <si>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</si>
  <si>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</si>
  <si>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</si>
  <si>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</si>
  <si>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</si>
  <si>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</si>
  <si>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</si>
  <si>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</si>
  <si>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</si>
  <si>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</si>
  <si>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</si>
  <si>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</si>
  <si>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</si>
  <si>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</si>
  <si>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</si>
  <si>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</si>
  <si>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</si>
  <si>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</si>
  <si>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</si>
  <si>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</si>
  <si>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</si>
  <si>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</si>
  <si>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</si>
  <si>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</si>
  <si>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</si>
  <si>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</si>
  <si>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</si>
  <si>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</si>
  <si>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</si>
  <si>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</si>
  <si>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</si>
  <si>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</si>
  <si>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</si>
  <si>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</si>
  <si>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</si>
  <si>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</si>
  <si>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</si>
  <si>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</si>
  <si>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</si>
  <si>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</si>
  <si>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</si>
  <si>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</si>
  <si>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</si>
  <si>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</si>
  <si>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</si>
  <si>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</si>
  <si>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</si>
  <si>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</si>
  <si>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</si>
  <si>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</si>
  <si>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</si>
  <si>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</si>
  <si>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</si>
  <si>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</si>
  <si>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</si>
  <si>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</si>
  <si>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</si>
  <si>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</si>
  <si>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</si>
  <si>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</si>
  <si>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</si>
  <si>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</si>
  <si>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</si>
  <si>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</si>
  <si>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</si>
  <si>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</si>
  <si>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</si>
  <si>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</si>
  <si>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</si>
  <si>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</si>
  <si>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</si>
  <si>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</si>
  <si>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</si>
  <si>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</si>
  <si>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</si>
  <si>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</si>
  <si>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</si>
  <si>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</si>
  <si>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</si>
  <si>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</si>
  <si>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</si>
  <si>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</si>
  <si>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</si>
  <si>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</si>
  <si>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</si>
  <si>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</si>
  <si>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</si>
  <si>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</si>
  <si>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</si>
  <si>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</si>
  <si>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</si>
  <si>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</si>
  <si>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</si>
  <si>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</si>
  <si>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</si>
  <si>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</si>
  <si>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</si>
  <si>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</si>
  <si>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</si>
  <si>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</si>
  <si>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</si>
  <si>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</si>
  <si>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</si>
  <si>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</si>
  <si>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</si>
  <si>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</si>
  <si>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</si>
  <si>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</si>
  <si>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</si>
  <si>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</si>
  <si>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</si>
  <si>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</si>
  <si>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</si>
  <si>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</si>
  <si>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770301001</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</si>
  <si>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</si>
  <si>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</si>
  <si>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</si>
  <si>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</si>
  <si>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</si>
  <si>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</si>
  <si>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</si>
  <si>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</si>
  <si>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</si>
  <si>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</si>
  <si>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</si>
  <si>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</si>
  <si>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</si>
  <si>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</si>
  <si>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</si>
  <si>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</si>
  <si>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</si>
  <si>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</si>
  <si>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</si>
  <si>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</si>
  <si>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</si>
  <si>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</si>
  <si>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</si>
  <si>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</si>
  <si>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</si>
  <si>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</si>
  <si>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</si>
  <si>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</si>
  <si>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</si>
  <si>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</si>
  <si>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</si>
  <si>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</si>
  <si>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</si>
  <si>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</si>
  <si>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</si>
  <si>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</si>
  <si>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</si>
  <si>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</si>
  <si>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</si>
  <si>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</si>
  <si>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</si>
  <si>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</si>
  <si>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</si>
  <si>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</si>
  <si>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</si>
  <si>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</si>
  <si>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</si>
  <si>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</si>
  <si>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</si>
  <si>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26357720</t>
  </si>
  <si>
    <t>ФГУ 3 ЦВКГ им. А.А.Вишневского МО РФ"</t>
  </si>
  <si>
    <t>5024000030</t>
  </si>
  <si>
    <t>26357961</t>
  </si>
  <si>
    <t>ФГУП "ВНИИФТРИ"</t>
  </si>
  <si>
    <t>5044000102</t>
  </si>
  <si>
    <t>28176875</t>
  </si>
  <si>
    <t>ФГУП "Комплекс"</t>
  </si>
  <si>
    <t>5003005239</t>
  </si>
  <si>
    <t>910301001</t>
  </si>
  <si>
    <t>26360926</t>
  </si>
  <si>
    <t>ФГУП "РАДОН"</t>
  </si>
  <si>
    <t>7704009700</t>
  </si>
  <si>
    <t>27-05-1994 00:00:00</t>
  </si>
  <si>
    <t>26357847</t>
  </si>
  <si>
    <t>ФГУП "Рублево-Успенский ЛОК"</t>
  </si>
  <si>
    <t>5032067134</t>
  </si>
  <si>
    <t>29-05-2023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</si>
  <si>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</si>
  <si>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</si>
  <si>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</si>
  <si>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</si>
  <si>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</si>
  <si>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</si>
  <si>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</si>
  <si>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</si>
  <si>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</si>
  <si>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</si>
  <si>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</si>
  <si>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</si>
  <si>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</si>
  <si>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</si>
  <si>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</si>
  <si>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</si>
  <si>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</si>
  <si>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</si>
  <si>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</si>
  <si>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</si>
  <si>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</si>
  <si>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</si>
  <si>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</si>
  <si>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</si>
  <si>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</si>
  <si>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</si>
  <si>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</si>
  <si>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</si>
  <si>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</si>
  <si>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</si>
  <si>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</si>
  <si>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</si>
  <si>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</si>
  <si>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</si>
  <si>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</si>
  <si>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</si>
  <si>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</si>
  <si>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</si>
  <si>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</si>
  <si>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</si>
  <si>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</si>
  <si>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</si>
  <si>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</si>
  <si>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</si>
  <si>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</si>
  <si>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</si>
  <si>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</si>
  <si>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</si>
  <si>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</si>
  <si>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</si>
  <si>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</si>
  <si>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</si>
  <si>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</si>
  <si>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</si>
  <si>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</si>
  <si>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</si>
  <si>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</si>
  <si>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</si>
  <si>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</si>
  <si>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</si>
  <si>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</si>
  <si>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</si>
  <si>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</si>
  <si>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</si>
  <si>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</si>
  <si>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</si>
  <si>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</si>
  <si>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</si>
  <si>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</si>
  <si>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</si>
  <si>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</si>
  <si>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</si>
  <si>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</si>
  <si>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</si>
  <si>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</si>
  <si>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</si>
  <si>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</si>
  <si>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</si>
  <si>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</si>
  <si>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</si>
  <si>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</si>
  <si>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</si>
  <si>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</si>
  <si>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</si>
  <si>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</si>
  <si>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</si>
  <si>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</si>
  <si>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</si>
  <si>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</si>
  <si>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</si>
  <si>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</si>
  <si>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</si>
  <si>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</si>
  <si>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</si>
  <si>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</si>
  <si>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</si>
  <si>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</si>
  <si>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</si>
  <si>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</si>
  <si>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</si>
  <si>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</si>
  <si>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</si>
  <si>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</si>
  <si>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</si>
  <si>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</si>
  <si>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</si>
  <si>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</si>
  <si>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</si>
  <si>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</si>
  <si>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</si>
  <si>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</si>
  <si>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</si>
  <si>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</si>
  <si>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</si>
  <si>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</si>
  <si>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</si>
  <si>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</si>
  <si>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</si>
  <si>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</si>
  <si>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</si>
  <si>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</si>
  <si>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</si>
  <si>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</si>
  <si>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</si>
  <si>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</si>
  <si>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</si>
  <si>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</si>
  <si>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</si>
  <si>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</si>
  <si>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</si>
  <si>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</si>
  <si>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</si>
  <si>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</si>
  <si>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</si>
  <si>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</si>
  <si>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</si>
  <si>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</si>
  <si>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</si>
  <si>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</si>
  <si>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</si>
  <si>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</si>
  <si>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</si>
  <si>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</si>
  <si>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</si>
  <si>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</si>
  <si>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</si>
  <si>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</si>
  <si>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</si>
  <si>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</si>
  <si>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</si>
  <si>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</si>
  <si>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</si>
  <si>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</si>
  <si>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</si>
  <si>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</si>
  <si>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</si>
  <si>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</si>
  <si>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</si>
  <si>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</si>
  <si>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</si>
  <si>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</si>
  <si>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</si>
  <si>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</si>
  <si>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</si>
  <si>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</si>
  <si>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</si>
  <si>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</si>
  <si>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</si>
  <si>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</si>
  <si>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</si>
  <si>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</si>
  <si>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</si>
  <si>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</si>
  <si>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</si>
  <si>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</si>
  <si>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</si>
  <si>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</si>
  <si>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</si>
  <si>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</si>
  <si>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</si>
  <si>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</si>
  <si>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</si>
  <si>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</si>
  <si>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</si>
  <si>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</si>
  <si>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</si>
  <si>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</si>
  <si>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</si>
  <si>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</si>
  <si>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</si>
  <si>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</si>
  <si>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</si>
  <si>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</si>
  <si>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</si>
  <si>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</si>
  <si>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</si>
  <si>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</si>
  <si>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</si>
  <si>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</si>
  <si>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</si>
  <si>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</si>
  <si>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</si>
  <si>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</si>
  <si>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</si>
  <si>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</si>
  <si>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</si>
  <si>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</si>
  <si>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</si>
  <si>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</si>
  <si>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</si>
  <si>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</si>
  <si>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</si>
  <si>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</si>
  <si>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</si>
  <si>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</si>
  <si>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</si>
  <si>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</si>
  <si>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</si>
  <si>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</si>
  <si>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28075993</t>
  </si>
  <si>
    <t>АО "Особые экономические зоны"</t>
  </si>
  <si>
    <t>7703591134</t>
  </si>
  <si>
    <t>27-04-2006 00:00:00</t>
  </si>
  <si>
    <t>01-11-2023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</si>
  <si>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</si>
  <si>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</si>
  <si>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</si>
  <si>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</si>
  <si>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</si>
  <si>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</si>
  <si>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</si>
  <si>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</si>
  <si>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</si>
  <si>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</si>
  <si>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</si>
  <si>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</si>
  <si>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</si>
  <si>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</si>
  <si>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</si>
  <si>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</si>
  <si>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</si>
  <si>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</si>
  <si>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</si>
  <si>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</si>
  <si>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</si>
  <si>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</si>
  <si>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</si>
  <si>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</si>
  <si>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</si>
  <si>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</si>
  <si>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</si>
  <si>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</si>
  <si>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</si>
  <si>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</si>
  <si>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</si>
  <si>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</si>
  <si>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</si>
  <si>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</si>
  <si>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</si>
  <si>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</si>
  <si>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</si>
  <si>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</si>
  <si>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</si>
  <si>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</si>
  <si>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</si>
  <si>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</si>
  <si>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</si>
  <si>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</si>
  <si>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</si>
  <si>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</si>
  <si>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</si>
  <si>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</si>
  <si>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</si>
  <si>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</si>
  <si>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</si>
  <si>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</si>
  <si>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</si>
  <si>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</si>
  <si>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</si>
  <si>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</si>
  <si>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</si>
  <si>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</si>
  <si>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</si>
  <si>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</si>
  <si>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</si>
  <si>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</si>
  <si>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</si>
  <si>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</si>
  <si>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</si>
  <si>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</si>
  <si>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</si>
  <si>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</si>
  <si>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</si>
  <si>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</si>
  <si>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</si>
  <si>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</si>
  <si>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</si>
  <si>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</si>
  <si>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</si>
  <si>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</si>
  <si>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</si>
  <si>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</si>
  <si>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</si>
  <si>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</si>
  <si>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</si>
  <si>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</si>
  <si>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</si>
  <si>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</si>
  <si>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</si>
  <si>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</si>
  <si>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</si>
  <si>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</si>
  <si>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</si>
  <si>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</si>
  <si>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</si>
  <si>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</si>
  <si>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</si>
  <si>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</si>
  <si>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</si>
  <si>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</si>
  <si>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</si>
  <si>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</si>
  <si>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</si>
  <si>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</si>
  <si>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</si>
  <si>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</si>
  <si>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</si>
  <si>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</si>
  <si>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</si>
  <si>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</si>
  <si>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</si>
  <si>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</si>
  <si>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</si>
  <si>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</si>
  <si>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</si>
  <si>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</si>
  <si>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</si>
  <si>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</si>
  <si>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</si>
  <si>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</si>
  <si>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</si>
  <si>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</si>
  <si>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</si>
  <si>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</si>
  <si>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</si>
  <si>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</si>
  <si>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</si>
  <si>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</si>
  <si>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</si>
  <si>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</si>
  <si>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</si>
  <si>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</si>
  <si>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</si>
  <si>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</si>
  <si>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</si>
  <si>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</si>
  <si>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</si>
  <si>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</si>
  <si>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</si>
  <si>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</si>
  <si>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</si>
  <si>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</si>
  <si>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</si>
  <si>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</si>
  <si>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</si>
  <si>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</si>
  <si>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</si>
  <si>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</si>
  <si>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</si>
  <si>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</si>
  <si>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</si>
  <si>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</si>
  <si>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</si>
  <si>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</si>
  <si>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</si>
  <si>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</si>
  <si>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</si>
  <si>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</si>
  <si>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</si>
  <si>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</si>
  <si>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</si>
  <si>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</si>
  <si>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</si>
  <si>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</si>
  <si>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</si>
  <si>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</si>
  <si>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</si>
  <si>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</si>
  <si>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</si>
  <si>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</si>
  <si>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</si>
  <si>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</si>
  <si>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</si>
  <si>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</si>
  <si>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</si>
  <si>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</si>
  <si>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26548427</t>
  </si>
  <si>
    <t>5052009050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</si>
  <si>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</si>
  <si>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</si>
  <si>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</si>
  <si>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</si>
  <si>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</si>
  <si>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</si>
  <si>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</si>
  <si>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</si>
  <si>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</si>
  <si>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</si>
  <si>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</si>
  <si>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</si>
  <si>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</si>
  <si>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</si>
  <si>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</si>
  <si>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</si>
  <si>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</si>
  <si>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</si>
  <si>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</si>
  <si>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</si>
  <si>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</si>
  <si>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</si>
  <si>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</si>
  <si>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</si>
  <si>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</si>
  <si>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</si>
  <si>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</si>
  <si>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</si>
  <si>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</si>
  <si>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</si>
  <si>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</si>
  <si>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</si>
  <si>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</si>
  <si>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</si>
  <si>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30837586</t>
  </si>
  <si>
    <t>МУП "УКС"</t>
  </si>
  <si>
    <t>5050115535</t>
  </si>
  <si>
    <t>15-01-2015 00:00:00</t>
  </si>
  <si>
    <t>07-02-2023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</si>
  <si>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</si>
  <si>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</si>
  <si>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</si>
  <si>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</si>
  <si>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</si>
  <si>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</si>
  <si>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</si>
  <si>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</si>
  <si>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</si>
  <si>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</si>
  <si>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</si>
  <si>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</si>
  <si>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</si>
  <si>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</si>
  <si>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</si>
  <si>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</si>
  <si>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</si>
  <si>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</si>
  <si>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</si>
  <si>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</si>
  <si>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</si>
  <si>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</si>
  <si>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</si>
  <si>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</si>
  <si>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</si>
  <si>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</si>
  <si>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</si>
  <si>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</si>
  <si>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</si>
  <si>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26653825</t>
  </si>
  <si>
    <t>Некоммерческое партнерство «Царское село»</t>
  </si>
  <si>
    <t>5017055624</t>
  </si>
  <si>
    <t>16-05-2023 00:00:00</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</si>
  <si>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</si>
  <si>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</si>
  <si>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</si>
  <si>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</si>
  <si>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</si>
  <si>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</si>
  <si>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</si>
  <si>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</si>
  <si>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</si>
  <si>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</si>
  <si>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</si>
  <si>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</si>
  <si>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</si>
  <si>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</si>
  <si>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</si>
  <si>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</si>
  <si>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</si>
  <si>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</si>
  <si>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</si>
  <si>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</si>
  <si>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</si>
  <si>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</si>
  <si>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26548029</t>
  </si>
  <si>
    <t>ОАО "Дашковка"</t>
  </si>
  <si>
    <t>5077000154</t>
  </si>
  <si>
    <t>507707001</t>
  </si>
  <si>
    <t>26-04-1998 00:00:00</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</si>
  <si>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</si>
  <si>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</si>
  <si>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</si>
  <si>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</si>
  <si>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</si>
  <si>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</si>
  <si>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</si>
  <si>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</si>
  <si>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</si>
  <si>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</si>
  <si>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</si>
  <si>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</si>
  <si>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</si>
  <si>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</si>
  <si>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</si>
  <si>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</si>
  <si>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</si>
  <si>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</si>
  <si>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</si>
  <si>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</si>
  <si>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</si>
  <si>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</si>
  <si>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</si>
  <si>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</si>
  <si>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</si>
  <si>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</si>
  <si>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</si>
  <si>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</si>
  <si>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</si>
  <si>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</si>
  <si>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</si>
  <si>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</si>
  <si>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</si>
  <si>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</si>
  <si>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</si>
  <si>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</si>
  <si>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</si>
  <si>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</si>
  <si>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</si>
  <si>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</si>
  <si>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</si>
  <si>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</si>
  <si>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</si>
  <si>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</si>
  <si>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</si>
  <si>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</si>
  <si>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</si>
  <si>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</si>
  <si>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</si>
  <si>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</si>
  <si>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</si>
  <si>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</si>
  <si>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</si>
  <si>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</si>
  <si>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</si>
  <si>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</si>
  <si>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</si>
  <si>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</si>
  <si>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</si>
  <si>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</si>
  <si>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</si>
  <si>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</si>
  <si>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</si>
  <si>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</si>
  <si>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</si>
  <si>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</si>
  <si>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</si>
  <si>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</si>
  <si>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</si>
  <si>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</si>
  <si>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</si>
  <si>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</si>
  <si>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</si>
  <si>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</si>
  <si>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</si>
  <si>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</si>
  <si>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</si>
  <si>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</si>
  <si>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</si>
  <si>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</si>
  <si>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</si>
  <si>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</si>
  <si>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</si>
  <si>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</si>
  <si>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</si>
  <si>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</si>
  <si>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</si>
  <si>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</si>
  <si>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</si>
  <si>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</si>
  <si>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</si>
  <si>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</si>
  <si>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28820003</t>
  </si>
  <si>
    <t>ООО "ВЭЛС"</t>
  </si>
  <si>
    <t>7704822352</t>
  </si>
  <si>
    <t>12-03-2014 00:00:00</t>
  </si>
  <si>
    <t>27-10-2023 00:00:00</t>
  </si>
  <si>
    <t>30833098</t>
  </si>
  <si>
    <t>ООО "Водозабор "Ромашково"</t>
  </si>
  <si>
    <t>5032247850</t>
  </si>
  <si>
    <t>04-07-2016 00:00:00</t>
  </si>
  <si>
    <t>19-09-2023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</si>
  <si>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</si>
  <si>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</si>
  <si>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</si>
  <si>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</si>
  <si>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</si>
  <si>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</si>
  <si>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</si>
  <si>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</si>
  <si>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</si>
  <si>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</si>
  <si>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</si>
  <si>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</si>
  <si>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</si>
  <si>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</si>
  <si>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</si>
  <si>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</si>
  <si>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</si>
  <si>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</si>
  <si>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</si>
  <si>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</si>
  <si>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</si>
  <si>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</si>
  <si>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</si>
  <si>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</si>
  <si>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</si>
  <si>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</si>
  <si>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</si>
  <si>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</si>
  <si>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</si>
  <si>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</si>
  <si>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</si>
  <si>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</si>
  <si>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</si>
  <si>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</si>
  <si>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</si>
  <si>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</si>
  <si>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</si>
  <si>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</si>
  <si>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</si>
  <si>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</si>
  <si>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</si>
  <si>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</si>
  <si>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</si>
  <si>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</si>
  <si>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</si>
  <si>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</si>
  <si>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</si>
  <si>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</si>
  <si>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</si>
  <si>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</si>
  <si>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</si>
  <si>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</si>
  <si>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</si>
  <si>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</si>
  <si>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</si>
  <si>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</si>
  <si>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</si>
  <si>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</si>
  <si>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</si>
  <si>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</si>
  <si>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</si>
  <si>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</si>
  <si>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</si>
  <si>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</si>
  <si>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</si>
  <si>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</si>
  <si>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</si>
  <si>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</si>
  <si>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</si>
  <si>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</si>
  <si>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</si>
  <si>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</si>
  <si>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</si>
  <si>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</si>
  <si>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</si>
  <si>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</si>
  <si>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</si>
  <si>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</si>
  <si>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</si>
  <si>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</si>
  <si>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</si>
  <si>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</si>
  <si>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</si>
  <si>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</si>
  <si>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</si>
  <si>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</si>
  <si>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</si>
  <si>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</si>
  <si>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</si>
  <si>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</si>
  <si>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</si>
  <si>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</si>
  <si>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</si>
  <si>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</si>
  <si>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</si>
  <si>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26548375</t>
  </si>
  <si>
    <t>ООО "Клинволокно Гидротехника"</t>
  </si>
  <si>
    <t>5020028846</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</si>
  <si>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</si>
  <si>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</si>
  <si>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</si>
  <si>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</si>
  <si>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</si>
  <si>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</si>
  <si>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</si>
  <si>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</si>
  <si>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</si>
  <si>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</si>
  <si>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</si>
  <si>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</si>
  <si>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</si>
  <si>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</si>
  <si>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</si>
  <si>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</si>
  <si>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</si>
  <si>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</si>
  <si>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</si>
  <si>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</si>
  <si>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</si>
  <si>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</si>
  <si>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</si>
  <si>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</si>
  <si>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</si>
  <si>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</si>
  <si>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</si>
  <si>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</si>
  <si>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</si>
  <si>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</si>
  <si>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</si>
  <si>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</si>
  <si>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</si>
  <si>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</si>
  <si>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</si>
  <si>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</si>
  <si>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</si>
  <si>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</si>
  <si>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</si>
  <si>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</si>
  <si>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</si>
  <si>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</si>
  <si>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</si>
  <si>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</si>
  <si>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</si>
  <si>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</si>
  <si>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</si>
  <si>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</si>
  <si>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</si>
  <si>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</si>
  <si>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</si>
  <si>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</si>
  <si>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</si>
  <si>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</si>
  <si>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</si>
  <si>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</si>
  <si>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</si>
  <si>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</si>
  <si>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</si>
  <si>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</si>
  <si>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</si>
  <si>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</si>
  <si>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</si>
  <si>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</si>
  <si>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</si>
  <si>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</si>
  <si>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</si>
  <si>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</si>
  <si>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</si>
  <si>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</si>
  <si>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</si>
  <si>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</si>
  <si>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</si>
  <si>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</si>
  <si>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</si>
  <si>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</si>
  <si>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</si>
  <si>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</si>
  <si>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</si>
  <si>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</si>
  <si>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</si>
  <si>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</si>
  <si>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</si>
  <si>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</si>
  <si>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</si>
  <si>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</si>
  <si>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</si>
  <si>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</si>
  <si>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</si>
  <si>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</si>
  <si>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</si>
  <si>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</si>
  <si>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</si>
  <si>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</si>
  <si>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</si>
  <si>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</si>
  <si>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</si>
  <si>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</si>
  <si>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</si>
  <si>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</si>
  <si>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</si>
  <si>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</si>
  <si>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</si>
  <si>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</si>
  <si>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</si>
  <si>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</si>
  <si>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</si>
  <si>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</si>
  <si>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</si>
  <si>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</si>
  <si>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</si>
  <si>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</si>
  <si>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</si>
  <si>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</si>
  <si>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</si>
  <si>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</si>
  <si>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</si>
  <si>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</si>
  <si>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</si>
  <si>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</si>
  <si>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</si>
  <si>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</si>
  <si>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</si>
  <si>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</si>
  <si>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</si>
  <si>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</si>
  <si>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</si>
  <si>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</si>
  <si>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</si>
  <si>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</si>
  <si>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</si>
  <si>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</si>
  <si>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</si>
  <si>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</si>
  <si>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</si>
  <si>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</si>
  <si>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</si>
  <si>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</si>
  <si>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</si>
  <si>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</si>
  <si>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</si>
  <si>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</si>
  <si>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</si>
  <si>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</si>
  <si>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</si>
  <si>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</si>
  <si>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27588369</t>
  </si>
  <si>
    <t>ООО "Реутовский водоканал"</t>
  </si>
  <si>
    <t>5012055050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</si>
  <si>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</si>
  <si>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</si>
  <si>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</si>
  <si>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</si>
  <si>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</si>
  <si>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</si>
  <si>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</si>
  <si>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</si>
  <si>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</si>
  <si>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</si>
  <si>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</si>
  <si>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</si>
  <si>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</si>
  <si>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</si>
  <si>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</si>
  <si>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26548081</t>
  </si>
  <si>
    <t>ООО "СП "Песчанный берег"</t>
  </si>
  <si>
    <t>5017070559</t>
  </si>
  <si>
    <t>03-10-2023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</si>
  <si>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</si>
  <si>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</si>
  <si>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</si>
  <si>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</si>
  <si>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</si>
  <si>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</si>
  <si>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</si>
  <si>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</si>
  <si>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</si>
  <si>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</si>
  <si>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</si>
  <si>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</si>
  <si>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</si>
  <si>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</si>
  <si>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</si>
  <si>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</si>
  <si>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</si>
  <si>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</si>
  <si>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</si>
  <si>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</si>
  <si>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</si>
  <si>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</si>
  <si>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</si>
  <si>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</si>
  <si>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</si>
  <si>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</si>
  <si>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</si>
  <si>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</si>
  <si>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</si>
  <si>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</si>
  <si>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</si>
  <si>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</si>
  <si>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</si>
  <si>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</si>
  <si>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</si>
  <si>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</si>
  <si>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</si>
  <si>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</si>
  <si>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28468396</t>
  </si>
  <si>
    <t>ООО "УК Нехлюдово"</t>
  </si>
  <si>
    <t>5029180563</t>
  </si>
  <si>
    <t>05-12-2013 00:00:00</t>
  </si>
  <si>
    <t>06-06-2023 00:00:00</t>
  </si>
  <si>
    <t>30990695</t>
  </si>
  <si>
    <t>ООО "УК СТУПИНО КВАДРАТ"</t>
  </si>
  <si>
    <t>5045054140</t>
  </si>
  <si>
    <t>04-09-2023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</si>
  <si>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</si>
  <si>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</si>
  <si>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</si>
  <si>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</si>
  <si>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</si>
  <si>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</si>
  <si>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</si>
  <si>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</si>
  <si>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</si>
  <si>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</si>
  <si>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</si>
  <si>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</si>
  <si>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</si>
  <si>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</si>
  <si>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</si>
  <si>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</si>
  <si>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</si>
  <si>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</si>
  <si>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</si>
  <si>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</si>
  <si>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</si>
  <si>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</si>
  <si>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</si>
  <si>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</si>
  <si>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</si>
  <si>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</si>
  <si>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</si>
  <si>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</si>
  <si>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</si>
  <si>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</si>
  <si>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</si>
  <si>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</si>
  <si>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</si>
  <si>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</si>
  <si>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</si>
  <si>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</si>
  <si>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</si>
  <si>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</si>
  <si>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</si>
  <si>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</si>
  <si>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</si>
  <si>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</si>
  <si>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</si>
  <si>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</si>
  <si>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</si>
  <si>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</si>
  <si>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</si>
  <si>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</si>
  <si>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</si>
  <si>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</si>
  <si>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</si>
  <si>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</si>
  <si>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</si>
  <si>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</si>
  <si>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</si>
  <si>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26653053</t>
  </si>
  <si>
    <t>ООО «Авдеевское»</t>
  </si>
  <si>
    <t>5014010086</t>
  </si>
  <si>
    <t>05-07-2023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</si>
  <si>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</si>
  <si>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</si>
  <si>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</si>
  <si>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</si>
  <si>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</si>
  <si>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</si>
  <si>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</si>
  <si>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</si>
  <si>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</si>
  <si>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</si>
  <si>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</si>
  <si>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</si>
  <si>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</si>
  <si>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</si>
  <si>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</si>
  <si>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</si>
  <si>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</si>
  <si>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</si>
  <si>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</si>
  <si>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31716338</t>
  </si>
  <si>
    <t>ООО «МП-НЕДВИЖИМОСТЬ»</t>
  </si>
  <si>
    <t>5003136880</t>
  </si>
  <si>
    <t>31701313</t>
  </si>
  <si>
    <t>ООО «ПО СК»</t>
  </si>
  <si>
    <t>7736573934</t>
  </si>
  <si>
    <t>12-03-2008 00:00:00</t>
  </si>
  <si>
    <t>26807304</t>
  </si>
  <si>
    <t>ООО «РОДЭКС-Девелопмент»</t>
  </si>
  <si>
    <t>5032086440</t>
  </si>
  <si>
    <t>05-10-2023 00:00:00</t>
  </si>
  <si>
    <t>30848988</t>
  </si>
  <si>
    <t>ООО «Софрино»</t>
  </si>
  <si>
    <t>5038122053</t>
  </si>
  <si>
    <t>27-07-2016 00:00:00</t>
  </si>
  <si>
    <t>31029946</t>
  </si>
  <si>
    <t>ООО «СпектрСервис»</t>
  </si>
  <si>
    <t>5040094572</t>
  </si>
  <si>
    <t>26-10-2009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</si>
  <si>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</si>
  <si>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</si>
  <si>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</si>
  <si>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</si>
  <si>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</si>
  <si>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</si>
  <si>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</si>
  <si>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</si>
  <si>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</si>
  <si>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</si>
  <si>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</si>
  <si>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</si>
  <si>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</si>
  <si>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</si>
  <si>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</si>
  <si>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</si>
  <si>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</si>
  <si>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</si>
  <si>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</si>
  <si>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</si>
  <si>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</si>
  <si>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</si>
  <si>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</si>
  <si>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</si>
  <si>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</si>
  <si>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</si>
  <si>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</si>
  <si>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</si>
  <si>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</si>
  <si>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</si>
  <si>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</si>
  <si>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</si>
  <si>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</si>
  <si>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</si>
  <si>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</si>
  <si>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</si>
  <si>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</si>
  <si>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</si>
  <si>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</si>
  <si>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</si>
  <si>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</si>
  <si>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</si>
  <si>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</si>
  <si>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</si>
  <si>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</si>
  <si>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</si>
  <si>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</si>
  <si>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</si>
  <si>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</si>
  <si>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</si>
  <si>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</si>
  <si>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</si>
  <si>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</si>
  <si>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</si>
  <si>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</si>
  <si>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</si>
  <si>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</si>
  <si>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</si>
  <si>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</si>
  <si>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</si>
  <si>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</si>
  <si>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</si>
  <si>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</si>
  <si>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</si>
  <si>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</si>
  <si>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</si>
  <si>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</si>
  <si>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</si>
  <si>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</si>
  <si>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</si>
  <si>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</si>
  <si>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</si>
  <si>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</si>
  <si>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</si>
  <si>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</si>
  <si>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</si>
  <si>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</si>
  <si>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</si>
  <si>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</si>
  <si>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</si>
  <si>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</si>
  <si>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</si>
  <si>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</si>
  <si>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</si>
  <si>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</si>
  <si>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</si>
  <si>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</si>
  <si>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</si>
  <si>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</si>
  <si>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</si>
  <si>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</si>
  <si>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</si>
  <si>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</si>
  <si>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</si>
  <si>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</si>
  <si>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</si>
  <si>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</si>
  <si>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</si>
  <si>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</si>
  <si>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</si>
  <si>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</si>
  <si>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</si>
  <si>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</si>
  <si>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</si>
  <si>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</si>
  <si>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</si>
  <si>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</si>
  <si>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</si>
  <si>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</si>
  <si>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26357560</t>
  </si>
  <si>
    <t>ФКП "ВГКАЗ"</t>
  </si>
  <si>
    <t>5005021250</t>
  </si>
  <si>
    <t>19-06-1997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</si>
  <si>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</si>
  <si>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</si>
  <si>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</si>
  <si>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</si>
  <si>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</si>
  <si>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</si>
  <si>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</si>
  <si>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</si>
  <si>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</si>
  <si>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</si>
  <si>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</si>
  <si>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</si>
  <si>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</si>
  <si>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</si>
  <si>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</si>
  <si>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</si>
  <si>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</si>
  <si>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</si>
  <si>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</si>
  <si>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</si>
  <si>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</si>
  <si>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</si>
  <si>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</si>
  <si>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</si>
  <si>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</si>
  <si>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</si>
  <si>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</si>
  <si>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</si>
  <si>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</si>
  <si>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</si>
  <si>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</si>
  <si>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</si>
  <si>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</si>
  <si>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</si>
  <si>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</si>
  <si>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</si>
  <si>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</si>
  <si>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</si>
  <si>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</si>
  <si>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</si>
  <si>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</si>
  <si>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</si>
  <si>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</si>
  <si>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</si>
  <si>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</si>
  <si>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</si>
  <si>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</si>
  <si>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</si>
  <si>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</si>
  <si>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</si>
  <si>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</si>
  <si>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</si>
  <si>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</si>
  <si>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</si>
  <si>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</si>
  <si>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</si>
  <si>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</si>
  <si>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</si>
  <si>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</si>
  <si>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</si>
  <si>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</si>
  <si>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26777931</t>
  </si>
  <si>
    <t>ЗАО «ВЗЖБИ»</t>
  </si>
  <si>
    <t>5005000250</t>
  </si>
  <si>
    <t>12-01-2023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</si>
  <si>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</si>
  <si>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</si>
  <si>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</si>
  <si>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</si>
  <si>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</si>
  <si>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</si>
  <si>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</si>
  <si>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</si>
  <si>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</si>
  <si>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</si>
  <si>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</si>
  <si>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</si>
  <si>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</si>
  <si>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</si>
  <si>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</si>
  <si>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</si>
  <si>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</si>
  <si>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</si>
  <si>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</si>
  <si>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</si>
  <si>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</si>
  <si>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</si>
  <si>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</si>
  <si>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</si>
  <si>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</si>
  <si>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</si>
  <si>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</si>
  <si>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</si>
  <si>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</si>
  <si>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</si>
  <si>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</si>
  <si>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</si>
  <si>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</si>
  <si>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</si>
  <si>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</si>
  <si>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</si>
  <si>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</si>
  <si>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</si>
  <si>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</si>
  <si>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</si>
  <si>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</si>
  <si>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</si>
  <si>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</si>
  <si>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</si>
  <si>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</si>
  <si>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</si>
  <si>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</si>
  <si>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</si>
  <si>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</si>
  <si>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</si>
  <si>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</si>
  <si>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</si>
  <si>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</si>
  <si>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</si>
  <si>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</si>
  <si>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</si>
  <si>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</si>
  <si>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</si>
  <si>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</si>
  <si>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</si>
  <si>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</si>
  <si>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</si>
  <si>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</si>
  <si>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</si>
  <si>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</si>
  <si>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</si>
  <si>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</si>
  <si>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</si>
  <si>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</si>
  <si>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</si>
  <si>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</si>
  <si>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</si>
  <si>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</si>
  <si>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</si>
  <si>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</si>
  <si>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</si>
  <si>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</si>
  <si>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</si>
  <si>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</si>
  <si>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</si>
  <si>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</si>
  <si>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</si>
  <si>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</si>
  <si>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</si>
  <si>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</si>
  <si>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</si>
  <si>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</si>
  <si>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</si>
  <si>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</si>
  <si>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</si>
  <si>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</si>
  <si>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</si>
  <si>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28812739</t>
  </si>
  <si>
    <t>ООО "СКОРОПУСКОВСКИЙ СИНТЕЗ"</t>
  </si>
  <si>
    <t>5042065880</t>
  </si>
  <si>
    <t>525901001</t>
  </si>
  <si>
    <t>19-07-2001 00:00:00</t>
  </si>
  <si>
    <t>11-10-2023 00:00:00</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</si>
  <si>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</si>
  <si>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</si>
  <si>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</si>
  <si>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</si>
  <si>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</si>
  <si>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</si>
  <si>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</si>
  <si>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</si>
  <si>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</si>
  <si>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</si>
  <si>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</si>
  <si>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</si>
  <si>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</si>
  <si>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</si>
  <si>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</si>
  <si>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</si>
  <si>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</si>
  <si>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</si>
  <si>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</si>
  <si>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</si>
  <si>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</si>
  <si>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</si>
  <si>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</si>
  <si>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</si>
  <si>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</si>
  <si>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</si>
  <si>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</si>
  <si>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</si>
  <si>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</si>
  <si>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</si>
  <si>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</si>
  <si>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28454733</t>
  </si>
  <si>
    <t>ООО "ЭнергоКомплекс"</t>
  </si>
  <si>
    <t>5019024928</t>
  </si>
  <si>
    <t>29-07-2013 00:00:00</t>
  </si>
  <si>
    <t>13-01-2023 00:00:00</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</si>
  <si>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</si>
  <si>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</si>
  <si>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</si>
  <si>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</si>
  <si>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</si>
  <si>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</si>
  <si>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</si>
  <si>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</si>
  <si>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</si>
  <si>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</si>
  <si>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</si>
  <si>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</si>
  <si>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</si>
  <si>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</si>
  <si>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</si>
  <si>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</si>
  <si>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</si>
  <si>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</si>
  <si>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</si>
  <si>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</si>
  <si>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</si>
  <si>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</si>
  <si>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</si>
  <si>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</si>
  <si>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</si>
  <si>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</si>
  <si>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</si>
  <si>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</si>
  <si>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</si>
  <si>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</si>
  <si>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</si>
  <si>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</si>
  <si>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</si>
  <si>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</si>
  <si>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</si>
  <si>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</si>
  <si>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</si>
  <si>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</si>
  <si>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</si>
  <si>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</si>
  <si>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</si>
  <si>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</si>
  <si>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</si>
  <si>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</si>
  <si>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</si>
  <si>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</si>
  <si>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</si>
  <si>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</si>
  <si>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</si>
  <si>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</si>
  <si>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</si>
  <si>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</si>
  <si>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</si>
  <si>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</si>
  <si>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</si>
  <si>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</si>
  <si>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</si>
  <si>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</si>
  <si>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</si>
  <si>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</si>
  <si>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</si>
  <si>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</si>
  <si>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</si>
  <si>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</si>
  <si>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</si>
  <si>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</si>
  <si>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</si>
  <si>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</si>
  <si>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</si>
  <si>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</si>
  <si>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</si>
  <si>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</si>
  <si>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</si>
  <si>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</si>
  <si>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</si>
  <si>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</si>
  <si>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</si>
  <si>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</si>
  <si>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</si>
  <si>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</si>
  <si>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</si>
  <si>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</si>
  <si>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</si>
  <si>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</si>
  <si>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31707858</t>
  </si>
  <si>
    <t>ООО "ГРИН ЛЭНД"</t>
  </si>
  <si>
    <t>5703016853</t>
  </si>
  <si>
    <t>570301001</t>
  </si>
  <si>
    <t>31707928</t>
  </si>
  <si>
    <t>ООО "ГРИНДЭЙ"</t>
  </si>
  <si>
    <t>2124043000</t>
  </si>
  <si>
    <t>31707756</t>
  </si>
  <si>
    <t>ООО "Городской транзит"</t>
  </si>
  <si>
    <t>7743119961</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</si>
  <si>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</si>
  <si>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</si>
  <si>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</si>
  <si>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</si>
  <si>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</si>
  <si>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</si>
  <si>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</si>
  <si>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</si>
  <si>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</si>
  <si>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</si>
  <si>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</si>
  <si>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</si>
  <si>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</si>
  <si>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</si>
  <si>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</si>
  <si>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</si>
  <si>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</si>
  <si>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</si>
  <si>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</si>
  <si>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</si>
  <si>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</si>
  <si>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</si>
  <si>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</si>
  <si>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</si>
  <si>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</si>
  <si>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</si>
  <si>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</si>
  <si>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</si>
  <si>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</si>
  <si>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</si>
  <si>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</si>
  <si>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</si>
  <si>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</si>
  <si>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</si>
  <si>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</si>
  <si>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</si>
  <si>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</si>
  <si>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</si>
  <si>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</si>
  <si>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</si>
  <si>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</si>
  <si>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</si>
  <si>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</si>
  <si>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</si>
  <si>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</si>
  <si>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</si>
  <si>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</si>
  <si>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</si>
  <si>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</si>
  <si>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</si>
  <si>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</si>
  <si>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</si>
  <si>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</si>
  <si>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</si>
  <si>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</si>
  <si>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</si>
  <si>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</si>
  <si>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</si>
  <si>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</si>
  <si>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</si>
  <si>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</si>
  <si>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</si>
  <si>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</si>
  <si>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</si>
  <si>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</si>
  <si>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</si>
  <si>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</si>
  <si>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</si>
  <si>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</si>
  <si>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</si>
  <si>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</si>
  <si>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</si>
  <si>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</si>
  <si>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</si>
  <si>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</si>
  <si>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</si>
  <si>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</si>
  <si>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</si>
  <si>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</si>
  <si>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</si>
  <si>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</si>
  <si>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</si>
  <si>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</si>
  <si>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</si>
  <si>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</si>
  <si>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</si>
  <si>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</si>
  <si>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</si>
  <si>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</si>
  <si>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</si>
  <si>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</si>
  <si>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</si>
  <si>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</si>
  <si>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</si>
  <si>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</si>
  <si>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</si>
  <si>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</si>
  <si>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</si>
  <si>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</si>
  <si>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</si>
  <si>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</si>
  <si>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</si>
  <si>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</si>
  <si>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</si>
  <si>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</si>
  <si>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</si>
  <si>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</si>
  <si>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</si>
  <si>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</si>
  <si>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</si>
  <si>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</si>
  <si>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</si>
  <si>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</si>
  <si>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</si>
  <si>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</si>
  <si>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</si>
  <si>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</si>
  <si>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</si>
  <si>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</si>
  <si>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</si>
  <si>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</si>
  <si>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</si>
  <si>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</si>
  <si>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</si>
  <si>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</si>
  <si>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</si>
  <si>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</si>
  <si>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</si>
  <si>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</si>
  <si>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</si>
  <si>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</si>
  <si>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</si>
  <si>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</si>
  <si>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</si>
  <si>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</si>
  <si>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</si>
  <si>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</si>
  <si>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</si>
  <si>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</si>
  <si>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</si>
  <si>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</si>
  <si>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</si>
  <si>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</si>
  <si>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31163384</t>
  </si>
  <si>
    <t>ООО "ЭКОТРАНС"</t>
  </si>
  <si>
    <t>5001098830</t>
  </si>
  <si>
    <t>25-04-2014 00:00:00</t>
  </si>
  <si>
    <t>31707821</t>
  </si>
  <si>
    <t>5040116956</t>
  </si>
  <si>
    <t>26549292</t>
  </si>
  <si>
    <t>ООО "ЭНИТ"</t>
  </si>
  <si>
    <t>5027034630</t>
  </si>
  <si>
    <t>06-07-1993 00:00:00</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</si>
  <si>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</si>
  <si>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</si>
  <si>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</si>
  <si>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</si>
  <si>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</si>
  <si>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</si>
  <si>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</si>
  <si>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</si>
  <si>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</si>
  <si>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</si>
  <si>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</si>
  <si>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</si>
  <si>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</si>
  <si>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</si>
  <si>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</si>
  <si>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</si>
  <si>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</si>
  <si>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</si>
  <si>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</si>
  <si>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</si>
  <si>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</si>
  <si>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</si>
  <si>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</si>
  <si>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</si>
  <si>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</si>
  <si>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</si>
  <si>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</si>
  <si>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</si>
  <si>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</si>
  <si>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</si>
  <si>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</si>
  <si>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</si>
  <si>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</si>
  <si>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</si>
  <si>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</si>
  <si>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</si>
  <si>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</si>
  <si>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</si>
  <si>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</si>
  <si>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</si>
  <si>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</si>
  <si>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</si>
  <si>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</si>
  <si>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</si>
  <si>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</si>
  <si>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</si>
  <si>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</si>
  <si>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район</t>
  </si>
  <si>
    <t>46605000</t>
  </si>
  <si>
    <t>муниципальный район</t>
  </si>
  <si>
    <t>городское поселение Волоколамск</t>
  </si>
  <si>
    <t>46605101</t>
  </si>
  <si>
    <t>городское поселение, в состав которого входит город</t>
  </si>
  <si>
    <t>городское поселение Сычево</t>
  </si>
  <si>
    <t>46605158</t>
  </si>
  <si>
    <t>городское поселение, в состав которого входит поселок</t>
  </si>
  <si>
    <t>сельское поселение Кашинское</t>
  </si>
  <si>
    <t>46605422</t>
  </si>
  <si>
    <t>сельское поселение</t>
  </si>
  <si>
    <t>сельское поселение Осташевское</t>
  </si>
  <si>
    <t>46605431</t>
  </si>
  <si>
    <t>сельское поселение Спасское</t>
  </si>
  <si>
    <t>46605434</t>
  </si>
  <si>
    <t>сельское поселение Теряевское</t>
  </si>
  <si>
    <t>46605449</t>
  </si>
  <si>
    <t>сельское поселение Чисменское</t>
  </si>
  <si>
    <t>46605461</t>
  </si>
  <si>
    <t>сельское поселение Ярополецкое</t>
  </si>
  <si>
    <t>46605467</t>
  </si>
  <si>
    <t>Воскресенск</t>
  </si>
  <si>
    <t>46710000</t>
  </si>
  <si>
    <t>Воскресенский муниципальный район</t>
  </si>
  <si>
    <t>46606000</t>
  </si>
  <si>
    <t>городское поселение Белоозерский</t>
  </si>
  <si>
    <t>46606154</t>
  </si>
  <si>
    <t>городское поселение Воскресенск</t>
  </si>
  <si>
    <t>46606101</t>
  </si>
  <si>
    <t>городское поселение Хорлово</t>
  </si>
  <si>
    <t>46606167</t>
  </si>
  <si>
    <t>городское поселение им. Цюрупы</t>
  </si>
  <si>
    <t>46606180</t>
  </si>
  <si>
    <t>сельское поселение Ашитковское</t>
  </si>
  <si>
    <t>46606402</t>
  </si>
  <si>
    <t>сельское поселение Фединское</t>
  </si>
  <si>
    <t>46606413</t>
  </si>
  <si>
    <t>Дмитровский</t>
  </si>
  <si>
    <t>46715000</t>
  </si>
  <si>
    <t>Дмитровский муниципальный район</t>
  </si>
  <si>
    <t>46608000</t>
  </si>
  <si>
    <t>городское поселение Деденево</t>
  </si>
  <si>
    <t>46608154</t>
  </si>
  <si>
    <t>городское поселение Дмитров</t>
  </si>
  <si>
    <t>46608101</t>
  </si>
  <si>
    <t>городское поселение Икша</t>
  </si>
  <si>
    <t>46608157</t>
  </si>
  <si>
    <t>городское поселение Некрасовский</t>
  </si>
  <si>
    <t>46608163</t>
  </si>
  <si>
    <t>городское поселение Яхрома</t>
  </si>
  <si>
    <t>46608105</t>
  </si>
  <si>
    <t>сельское поселение Большерогачевское</t>
  </si>
  <si>
    <t>46608407</t>
  </si>
  <si>
    <t>сельское поселение Габовское</t>
  </si>
  <si>
    <t>46608413</t>
  </si>
  <si>
    <t>сельское поселение Костинское</t>
  </si>
  <si>
    <t>46608431</t>
  </si>
  <si>
    <t>сельское поселение Куликовское</t>
  </si>
  <si>
    <t>46608437</t>
  </si>
  <si>
    <t>сельское поселение Синьковское</t>
  </si>
  <si>
    <t>46608461</t>
  </si>
  <si>
    <t>сельское поселение Якотское</t>
  </si>
  <si>
    <t>46608470</t>
  </si>
  <si>
    <t>Егорьевский муниципальный район</t>
  </si>
  <si>
    <t>46612000</t>
  </si>
  <si>
    <t>городское поселение Егорьевск</t>
  </si>
  <si>
    <t>46612101</t>
  </si>
  <si>
    <t>городское поселение Рязановский</t>
  </si>
  <si>
    <t>46612160</t>
  </si>
  <si>
    <t>сельское поселение Раменское</t>
  </si>
  <si>
    <t>46612440</t>
  </si>
  <si>
    <t>сельское поселение Саввинское</t>
  </si>
  <si>
    <t>46612443</t>
  </si>
  <si>
    <t>сельское поселение Юрцовское</t>
  </si>
  <si>
    <t>46612434</t>
  </si>
  <si>
    <t>Зарайск</t>
  </si>
  <si>
    <t>46729000</t>
  </si>
  <si>
    <t>Зарайский муниципальный район</t>
  </si>
  <si>
    <t>46616000</t>
  </si>
  <si>
    <t>городское поселение Зарайск</t>
  </si>
  <si>
    <t>46616101</t>
  </si>
  <si>
    <t>сельское поселение Гололобовское</t>
  </si>
  <si>
    <t>46616408</t>
  </si>
  <si>
    <t>сельское поселение Каринское</t>
  </si>
  <si>
    <t>46616416</t>
  </si>
  <si>
    <t>сельское поселение Машоновское</t>
  </si>
  <si>
    <t>46616428</t>
  </si>
  <si>
    <t>сельское поселение Струпненское</t>
  </si>
  <si>
    <t>46616437</t>
  </si>
  <si>
    <t>Истра</t>
  </si>
  <si>
    <t>46733000</t>
  </si>
  <si>
    <t>Истринский муниципальный район</t>
  </si>
  <si>
    <t>46618000</t>
  </si>
  <si>
    <t>городское поселение Дедовск</t>
  </si>
  <si>
    <t>46618103</t>
  </si>
  <si>
    <t>городское поселение Истра</t>
  </si>
  <si>
    <t>46618101</t>
  </si>
  <si>
    <t>городское поселение Снегири</t>
  </si>
  <si>
    <t>46618156</t>
  </si>
  <si>
    <t>сельское поселение Бужаровское</t>
  </si>
  <si>
    <t>46618402</t>
  </si>
  <si>
    <t>сельское поселение Букаревское</t>
  </si>
  <si>
    <t>46618404</t>
  </si>
  <si>
    <t>сельское поселение Ермолинское</t>
  </si>
  <si>
    <t>46618413</t>
  </si>
  <si>
    <t>сельское поселение Ивановское</t>
  </si>
  <si>
    <t>46618416</t>
  </si>
  <si>
    <t>сельское поселение Костровское</t>
  </si>
  <si>
    <t>46618419</t>
  </si>
  <si>
    <t>сельское поселение Лучинское</t>
  </si>
  <si>
    <t>46618425</t>
  </si>
  <si>
    <t>сельское поселение Новопетровское</t>
  </si>
  <si>
    <t>46618428</t>
  </si>
  <si>
    <t>сельское поселение Обушковское</t>
  </si>
  <si>
    <t>46618431</t>
  </si>
  <si>
    <t>сельское поселение Онуфриевское</t>
  </si>
  <si>
    <t>46618434</t>
  </si>
  <si>
    <t>сельское поселение Павло-Слободское</t>
  </si>
  <si>
    <t>46618437</t>
  </si>
  <si>
    <t>60</t>
  </si>
  <si>
    <t>сельское поселение Ядроминское</t>
  </si>
  <si>
    <t>46618443</t>
  </si>
  <si>
    <t>61</t>
  </si>
  <si>
    <t>Каширский муниципальный район</t>
  </si>
  <si>
    <t>46620000</t>
  </si>
  <si>
    <t>62</t>
  </si>
  <si>
    <t>городское поселение Кашира</t>
  </si>
  <si>
    <t>46620101</t>
  </si>
  <si>
    <t>63</t>
  </si>
  <si>
    <t>городское поселение Ожерелье</t>
  </si>
  <si>
    <t>46620104</t>
  </si>
  <si>
    <t>64</t>
  </si>
  <si>
    <t>сельское поселение Базаровское</t>
  </si>
  <si>
    <t>46620402</t>
  </si>
  <si>
    <t>65</t>
  </si>
  <si>
    <t>сельское поселение Домнинское</t>
  </si>
  <si>
    <t>46620407</t>
  </si>
  <si>
    <t>сельское поселение Знаменское</t>
  </si>
  <si>
    <t>46620410</t>
  </si>
  <si>
    <t>67</t>
  </si>
  <si>
    <t>сельское поселение Колтовское</t>
  </si>
  <si>
    <t>46620413</t>
  </si>
  <si>
    <t>сельское поселение Топкановское</t>
  </si>
  <si>
    <t>46620419</t>
  </si>
  <si>
    <t>69</t>
  </si>
  <si>
    <t>Клин</t>
  </si>
  <si>
    <t>46737000</t>
  </si>
  <si>
    <t>70</t>
  </si>
  <si>
    <t>Клинский муниципальный район</t>
  </si>
  <si>
    <t>46621000</t>
  </si>
  <si>
    <t>71</t>
  </si>
  <si>
    <t>городское поселение Высоковск</t>
  </si>
  <si>
    <t>46621103</t>
  </si>
  <si>
    <t>72</t>
  </si>
  <si>
    <t>городское поселение Клин</t>
  </si>
  <si>
    <t>46621101</t>
  </si>
  <si>
    <t>73</t>
  </si>
  <si>
    <t>городское поселение Решетниково</t>
  </si>
  <si>
    <t>46621154</t>
  </si>
  <si>
    <t>74</t>
  </si>
  <si>
    <t>сельское поселение Воздвиженское</t>
  </si>
  <si>
    <t>46621407</t>
  </si>
  <si>
    <t>75</t>
  </si>
  <si>
    <t>сельское поселение Воронинское</t>
  </si>
  <si>
    <t>46621410</t>
  </si>
  <si>
    <t>76</t>
  </si>
  <si>
    <t>сельское поселение Зубовское</t>
  </si>
  <si>
    <t>46621416</t>
  </si>
  <si>
    <t>77</t>
  </si>
  <si>
    <t>сельское поселение Нудольское</t>
  </si>
  <si>
    <t>46621434</t>
  </si>
  <si>
    <t>78</t>
  </si>
  <si>
    <t>сельское поселение Петровское</t>
  </si>
  <si>
    <t>46621437</t>
  </si>
  <si>
    <t>79</t>
  </si>
  <si>
    <t>Коломенский муниципальный район</t>
  </si>
  <si>
    <t>46622000</t>
  </si>
  <si>
    <t>80</t>
  </si>
  <si>
    <t>городское поселение Пески</t>
  </si>
  <si>
    <t>46622154</t>
  </si>
  <si>
    <t>81</t>
  </si>
  <si>
    <t>сельское поселение Акатьевское</t>
  </si>
  <si>
    <t>46622402</t>
  </si>
  <si>
    <t>82</t>
  </si>
  <si>
    <t>сельское поселение Биорковское</t>
  </si>
  <si>
    <t>46622404</t>
  </si>
  <si>
    <t>83</t>
  </si>
  <si>
    <t>сельское поселение Заруденское</t>
  </si>
  <si>
    <t>46622416</t>
  </si>
  <si>
    <t>84</t>
  </si>
  <si>
    <t>сельское поселение Непецинское</t>
  </si>
  <si>
    <t>46622419</t>
  </si>
  <si>
    <t>85</t>
  </si>
  <si>
    <t>сельское поселение Пестриковское</t>
  </si>
  <si>
    <t>46622425</t>
  </si>
  <si>
    <t>86</t>
  </si>
  <si>
    <t>сельское поселение Проводниковское</t>
  </si>
  <si>
    <t>46622431</t>
  </si>
  <si>
    <t>87</t>
  </si>
  <si>
    <t>сельское поселение Радужное</t>
  </si>
  <si>
    <t>46622422</t>
  </si>
  <si>
    <t>88</t>
  </si>
  <si>
    <t>сельское поселение Хорошовское</t>
  </si>
  <si>
    <t>46622434</t>
  </si>
  <si>
    <t>89</t>
  </si>
  <si>
    <t>Коломна</t>
  </si>
  <si>
    <t>46738000</t>
  </si>
  <si>
    <t>90</t>
  </si>
  <si>
    <t>Красногорск</t>
  </si>
  <si>
    <t>46744000</t>
  </si>
  <si>
    <t>91</t>
  </si>
  <si>
    <t>Красногорский муниципальный район</t>
  </si>
  <si>
    <t>46623000</t>
  </si>
  <si>
    <t>92</t>
  </si>
  <si>
    <t>городское поселение Красногорск</t>
  </si>
  <si>
    <t>46623101</t>
  </si>
  <si>
    <t>93</t>
  </si>
  <si>
    <t>городское поселение Нахабино</t>
  </si>
  <si>
    <t>46623154</t>
  </si>
  <si>
    <t>94</t>
  </si>
  <si>
    <t>сельское поселение Ильинское</t>
  </si>
  <si>
    <t>46623404</t>
  </si>
  <si>
    <t>95</t>
  </si>
  <si>
    <t>сельское поселение Отрадненское</t>
  </si>
  <si>
    <t>46623407</t>
  </si>
  <si>
    <t>96</t>
  </si>
  <si>
    <t>Ленинский</t>
  </si>
  <si>
    <t>46707000</t>
  </si>
  <si>
    <t>97</t>
  </si>
  <si>
    <t>Ленинский муниципальный район</t>
  </si>
  <si>
    <t>46628000</t>
  </si>
  <si>
    <t>98</t>
  </si>
  <si>
    <t>городское поселение Видное</t>
  </si>
  <si>
    <t>46628101</t>
  </si>
  <si>
    <t>99</t>
  </si>
  <si>
    <t>городское поселение Горки Ленинские</t>
  </si>
  <si>
    <t>46628155</t>
  </si>
  <si>
    <t>100</t>
  </si>
  <si>
    <t>сельское поселение Булатниковское</t>
  </si>
  <si>
    <t>46628402</t>
  </si>
  <si>
    <t>101</t>
  </si>
  <si>
    <t>сельское поселение Володарское</t>
  </si>
  <si>
    <t>46628407</t>
  </si>
  <si>
    <t>102</t>
  </si>
  <si>
    <t>сельское поселение Молоковское</t>
  </si>
  <si>
    <t>46628422</t>
  </si>
  <si>
    <t>103</t>
  </si>
  <si>
    <t>сельское поселение Развилковское</t>
  </si>
  <si>
    <t>46628416</t>
  </si>
  <si>
    <t>104</t>
  </si>
  <si>
    <t>сельское поселение Совхоз имени Ленина</t>
  </si>
  <si>
    <t>46628411</t>
  </si>
  <si>
    <t>105</t>
  </si>
  <si>
    <t>Ликино-Дулёво</t>
  </si>
  <si>
    <t>46749000</t>
  </si>
  <si>
    <t>106</t>
  </si>
  <si>
    <t>Лотошино</t>
  </si>
  <si>
    <t>46752000</t>
  </si>
  <si>
    <t>107</t>
  </si>
  <si>
    <t>Лотошинский муниципальный район</t>
  </si>
  <si>
    <t>46629000</t>
  </si>
  <si>
    <t>108</t>
  </si>
  <si>
    <t>городское поселение Лотошино</t>
  </si>
  <si>
    <t>46629151</t>
  </si>
  <si>
    <t>109</t>
  </si>
  <si>
    <t>сельское поселение Микулинское</t>
  </si>
  <si>
    <t>46629416</t>
  </si>
  <si>
    <t>110</t>
  </si>
  <si>
    <t>сельское поселение Ошейкинское</t>
  </si>
  <si>
    <t>46629428</t>
  </si>
  <si>
    <t>111</t>
  </si>
  <si>
    <t>Луховицкий муниципальный район</t>
  </si>
  <si>
    <t>46630000</t>
  </si>
  <si>
    <t>112</t>
  </si>
  <si>
    <t>городское поселение Белоомут</t>
  </si>
  <si>
    <t>46630153</t>
  </si>
  <si>
    <t>113</t>
  </si>
  <si>
    <t>городское поселение Луховицы</t>
  </si>
  <si>
    <t>46630101</t>
  </si>
  <si>
    <t>114</t>
  </si>
  <si>
    <t>сельское поселение Астаповское</t>
  </si>
  <si>
    <t>46630407</t>
  </si>
  <si>
    <t>115</t>
  </si>
  <si>
    <t>сельское поселение Газопроводское</t>
  </si>
  <si>
    <t>46630413</t>
  </si>
  <si>
    <t>116</t>
  </si>
  <si>
    <t>сельское поселение Головачевское</t>
  </si>
  <si>
    <t>46630416</t>
  </si>
  <si>
    <t>117</t>
  </si>
  <si>
    <t>сельское поселение Дединовское</t>
  </si>
  <si>
    <t>46630425</t>
  </si>
  <si>
    <t>118</t>
  </si>
  <si>
    <t>сельское поселение Краснопоймовское</t>
  </si>
  <si>
    <t>46630431</t>
  </si>
  <si>
    <t>119</t>
  </si>
  <si>
    <t>сельское поселение Фруктовское</t>
  </si>
  <si>
    <t>46630452</t>
  </si>
  <si>
    <t>120</t>
  </si>
  <si>
    <t>Луховицы</t>
  </si>
  <si>
    <t>46747000</t>
  </si>
  <si>
    <t>121</t>
  </si>
  <si>
    <t>Люберецкий муниципальный район</t>
  </si>
  <si>
    <t>46631000</t>
  </si>
  <si>
    <t>122</t>
  </si>
  <si>
    <t>городское поселение Красково</t>
  </si>
  <si>
    <t>46631165</t>
  </si>
  <si>
    <t>123</t>
  </si>
  <si>
    <t>городское поселение Люберцы</t>
  </si>
  <si>
    <t>46631101</t>
  </si>
  <si>
    <t>124</t>
  </si>
  <si>
    <t>городское поселение Малаховка</t>
  </si>
  <si>
    <t>46631167</t>
  </si>
  <si>
    <t>125</t>
  </si>
  <si>
    <t>городское поселение Октябрьский</t>
  </si>
  <si>
    <t>46631170</t>
  </si>
  <si>
    <t>126</t>
  </si>
  <si>
    <t>городское поселение Томилино</t>
  </si>
  <si>
    <t>46631173</t>
  </si>
  <si>
    <t>127</t>
  </si>
  <si>
    <t>Люберцы</t>
  </si>
  <si>
    <t>46748000</t>
  </si>
  <si>
    <t>128</t>
  </si>
  <si>
    <t>Можайский</t>
  </si>
  <si>
    <t>46745000</t>
  </si>
  <si>
    <t>129</t>
  </si>
  <si>
    <t>Можайский муниципальный район</t>
  </si>
  <si>
    <t>46633000</t>
  </si>
  <si>
    <t>130</t>
  </si>
  <si>
    <t>городское поселение Можайск</t>
  </si>
  <si>
    <t>46633101</t>
  </si>
  <si>
    <t>131</t>
  </si>
  <si>
    <t>городское поселение Уваровка</t>
  </si>
  <si>
    <t>46633154</t>
  </si>
  <si>
    <t>132</t>
  </si>
  <si>
    <t>сельское поселение Борисовское</t>
  </si>
  <si>
    <t>46633402</t>
  </si>
  <si>
    <t>133</t>
  </si>
  <si>
    <t>сельское поселение Бородинское</t>
  </si>
  <si>
    <t>46633404</t>
  </si>
  <si>
    <t>134</t>
  </si>
  <si>
    <t>сельское поселение Горетовское</t>
  </si>
  <si>
    <t>46633410</t>
  </si>
  <si>
    <t>135</t>
  </si>
  <si>
    <t>сельское поселение Дровнинский</t>
  </si>
  <si>
    <t>46633416</t>
  </si>
  <si>
    <t>136</t>
  </si>
  <si>
    <t>сельское поселение Замошинское</t>
  </si>
  <si>
    <t>46633419</t>
  </si>
  <si>
    <t>137</t>
  </si>
  <si>
    <t>сельское поселение Клементьевский</t>
  </si>
  <si>
    <t>46633422</t>
  </si>
  <si>
    <t>138</t>
  </si>
  <si>
    <t>сельское поселение Порецкое</t>
  </si>
  <si>
    <t>46633437</t>
  </si>
  <si>
    <t>139</t>
  </si>
  <si>
    <t>сельское поселение Спутник</t>
  </si>
  <si>
    <t>46633425</t>
  </si>
  <si>
    <t>140</t>
  </si>
  <si>
    <t>сельское поселение Юрловское</t>
  </si>
  <si>
    <t>46633449</t>
  </si>
  <si>
    <t>141</t>
  </si>
  <si>
    <t>Мытищинский муниципальный район</t>
  </si>
  <si>
    <t>46634000</t>
  </si>
  <si>
    <t>142</t>
  </si>
  <si>
    <t>городское поселение Мытищи</t>
  </si>
  <si>
    <t>46634101</t>
  </si>
  <si>
    <t>143</t>
  </si>
  <si>
    <t>городское поселение Пироговский</t>
  </si>
  <si>
    <t>46634162</t>
  </si>
  <si>
    <t>144</t>
  </si>
  <si>
    <t>сельское поселение Федоскинское</t>
  </si>
  <si>
    <t>46634422</t>
  </si>
  <si>
    <t>145</t>
  </si>
  <si>
    <t>Наро-Фоминский</t>
  </si>
  <si>
    <t>46750000</t>
  </si>
  <si>
    <t>146</t>
  </si>
  <si>
    <t>Наро-Фоминский муниципальный район</t>
  </si>
  <si>
    <t>46638000</t>
  </si>
  <si>
    <t>Городское поселение Наро-Фоминск</t>
  </si>
  <si>
    <t>46638101</t>
  </si>
  <si>
    <t>147</t>
  </si>
  <si>
    <t>148</t>
  </si>
  <si>
    <t>городское поселение Апрелевка</t>
  </si>
  <si>
    <t>46638102</t>
  </si>
  <si>
    <t>149</t>
  </si>
  <si>
    <t>городское поселение Верея</t>
  </si>
  <si>
    <t>46638105</t>
  </si>
  <si>
    <t>150</t>
  </si>
  <si>
    <t>городское поселение Калининец</t>
  </si>
  <si>
    <t>46638155</t>
  </si>
  <si>
    <t>151</t>
  </si>
  <si>
    <t>городское поселение Селятино</t>
  </si>
  <si>
    <t>46638168</t>
  </si>
  <si>
    <t>152</t>
  </si>
  <si>
    <t>сельское поселение Атепцевское</t>
  </si>
  <si>
    <t>46638404</t>
  </si>
  <si>
    <t>153</t>
  </si>
  <si>
    <t>сельское поселение Веселевское</t>
  </si>
  <si>
    <t>46638410</t>
  </si>
  <si>
    <t>154</t>
  </si>
  <si>
    <t>сельское поселение Волченковское</t>
  </si>
  <si>
    <t>46638407</t>
  </si>
  <si>
    <t>155</t>
  </si>
  <si>
    <t>сельское поселение Ташировское</t>
  </si>
  <si>
    <t>46638440</t>
  </si>
  <si>
    <t>156</t>
  </si>
  <si>
    <t>Ногинский муниципальный район</t>
  </si>
  <si>
    <t>46639000</t>
  </si>
  <si>
    <t>157</t>
  </si>
  <si>
    <t>городское поселение Ногинск</t>
  </si>
  <si>
    <t>46639101</t>
  </si>
  <si>
    <t>158</t>
  </si>
  <si>
    <t>городское поселение Обухово</t>
  </si>
  <si>
    <t>46639158</t>
  </si>
  <si>
    <t>159</t>
  </si>
  <si>
    <t>городское поселение Старая Купавна</t>
  </si>
  <si>
    <t>46639103</t>
  </si>
  <si>
    <t>160</t>
  </si>
  <si>
    <t>городское поселение Электроугли</t>
  </si>
  <si>
    <t>46639105</t>
  </si>
  <si>
    <t>161</t>
  </si>
  <si>
    <t>городское поселение им. Воровского</t>
  </si>
  <si>
    <t>46639154</t>
  </si>
  <si>
    <t>162</t>
  </si>
  <si>
    <t>сельское поселение Аксено-Бутырское</t>
  </si>
  <si>
    <t>46639402</t>
  </si>
  <si>
    <t>163</t>
  </si>
  <si>
    <t>сельское поселение Буньковское</t>
  </si>
  <si>
    <t>46639407</t>
  </si>
  <si>
    <t>164</t>
  </si>
  <si>
    <t>сельское поселение Мамонтовское</t>
  </si>
  <si>
    <t>46639416</t>
  </si>
  <si>
    <t>165</t>
  </si>
  <si>
    <t>сельское поселение Степановское</t>
  </si>
  <si>
    <t>46639422</t>
  </si>
  <si>
    <t>166</t>
  </si>
  <si>
    <t>сельское поселение Ямкинское</t>
  </si>
  <si>
    <t>46639428</t>
  </si>
  <si>
    <t>167</t>
  </si>
  <si>
    <t>Одинцовский</t>
  </si>
  <si>
    <t>46755000</t>
  </si>
  <si>
    <t>168</t>
  </si>
  <si>
    <t>Одинцовский муниципальный район</t>
  </si>
  <si>
    <t>46641000</t>
  </si>
  <si>
    <t>169</t>
  </si>
  <si>
    <t>городское поселение Большие Вяземы</t>
  </si>
  <si>
    <t>46641152</t>
  </si>
  <si>
    <t>170</t>
  </si>
  <si>
    <t>городское поселение Голицыно</t>
  </si>
  <si>
    <t>46641104</t>
  </si>
  <si>
    <t>171</t>
  </si>
  <si>
    <t>городское поселение Заречье</t>
  </si>
  <si>
    <t>46641157</t>
  </si>
  <si>
    <t>172</t>
  </si>
  <si>
    <t>городское поселение Кубинка</t>
  </si>
  <si>
    <t>46641110</t>
  </si>
  <si>
    <t>173</t>
  </si>
  <si>
    <t>городское поселение Лесной Городок</t>
  </si>
  <si>
    <t>46641160</t>
  </si>
  <si>
    <t>174</t>
  </si>
  <si>
    <t>городское поселение Новоивановское</t>
  </si>
  <si>
    <t>46641162</t>
  </si>
  <si>
    <t>175</t>
  </si>
  <si>
    <t>городское поселение Одинцово</t>
  </si>
  <si>
    <t>46641101</t>
  </si>
  <si>
    <t>176</t>
  </si>
  <si>
    <t>сельское поселение Барвихинское</t>
  </si>
  <si>
    <t>46641404</t>
  </si>
  <si>
    <t>177</t>
  </si>
  <si>
    <t>сельское поселение Горское</t>
  </si>
  <si>
    <t>46641413</t>
  </si>
  <si>
    <t>178</t>
  </si>
  <si>
    <t>сельское поселение Ершовское</t>
  </si>
  <si>
    <t>46641419</t>
  </si>
  <si>
    <t>179</t>
  </si>
  <si>
    <t>сельское поселение Жаворонковское</t>
  </si>
  <si>
    <t>46641470</t>
  </si>
  <si>
    <t>180</t>
  </si>
  <si>
    <t>сельское поселение Захаровское</t>
  </si>
  <si>
    <t>46641425</t>
  </si>
  <si>
    <t>181</t>
  </si>
  <si>
    <t>сельское поселение Назарьевское</t>
  </si>
  <si>
    <t>46641440</t>
  </si>
  <si>
    <t>182</t>
  </si>
  <si>
    <t>сельское поселение Никольское</t>
  </si>
  <si>
    <t>46641449</t>
  </si>
  <si>
    <t>183</t>
  </si>
  <si>
    <t>сельское поселение Успенское</t>
  </si>
  <si>
    <t>46641461</t>
  </si>
  <si>
    <t>184</t>
  </si>
  <si>
    <t>сельское поселение Часцовское</t>
  </si>
  <si>
    <t>46641464</t>
  </si>
  <si>
    <t>185</t>
  </si>
  <si>
    <t>Озерский муниципальный район</t>
  </si>
  <si>
    <t>46642000</t>
  </si>
  <si>
    <t>186</t>
  </si>
  <si>
    <t>городское поселение Озеры</t>
  </si>
  <si>
    <t>46642101</t>
  </si>
  <si>
    <t>187</t>
  </si>
  <si>
    <t>сельское поселение Бояркинское</t>
  </si>
  <si>
    <t>46642402</t>
  </si>
  <si>
    <t>188</t>
  </si>
  <si>
    <t>сельское поселение Клишинское</t>
  </si>
  <si>
    <t>46642410</t>
  </si>
  <si>
    <t>189</t>
  </si>
  <si>
    <t>Орехово-Зуевский</t>
  </si>
  <si>
    <t>46757000</t>
  </si>
  <si>
    <t>190</t>
  </si>
  <si>
    <t>Орехово-Зуевский муниципальный район</t>
  </si>
  <si>
    <t>46643000</t>
  </si>
  <si>
    <t>191</t>
  </si>
  <si>
    <t>городское поселение Дрезна</t>
  </si>
  <si>
    <t>46643104</t>
  </si>
  <si>
    <t>192</t>
  </si>
  <si>
    <t>городское поселение Куровское</t>
  </si>
  <si>
    <t>46643108</t>
  </si>
  <si>
    <t>193</t>
  </si>
  <si>
    <t>городское поселение Ликино-Дулево</t>
  </si>
  <si>
    <t>46643113</t>
  </si>
  <si>
    <t>194</t>
  </si>
  <si>
    <t>сельское поселение Белавинское</t>
  </si>
  <si>
    <t>46643407</t>
  </si>
  <si>
    <t>195</t>
  </si>
  <si>
    <t>сельское поселение Верейское</t>
  </si>
  <si>
    <t>46643408</t>
  </si>
  <si>
    <t>196</t>
  </si>
  <si>
    <t>46643413</t>
  </si>
  <si>
    <t>197</t>
  </si>
  <si>
    <t>сельское поселение Давыдовское</t>
  </si>
  <si>
    <t>46643419</t>
  </si>
  <si>
    <t>198</t>
  </si>
  <si>
    <t>сельское поселение Демиховское</t>
  </si>
  <si>
    <t>46643422</t>
  </si>
  <si>
    <t>199</t>
  </si>
  <si>
    <t>сельское поселение Дороховское</t>
  </si>
  <si>
    <t>46643425</t>
  </si>
  <si>
    <t>200</t>
  </si>
  <si>
    <t>46643431</t>
  </si>
  <si>
    <t>201</t>
  </si>
  <si>
    <t>сельское поселение Малодубенское</t>
  </si>
  <si>
    <t>46643437</t>
  </si>
  <si>
    <t>202</t>
  </si>
  <si>
    <t>сельское поселение Новинское</t>
  </si>
  <si>
    <t>46643443</t>
  </si>
  <si>
    <t>203</t>
  </si>
  <si>
    <t>сельское поселение Соболевское</t>
  </si>
  <si>
    <t>46643446</t>
  </si>
  <si>
    <t>204</t>
  </si>
  <si>
    <t>Павлово-Посадский</t>
  </si>
  <si>
    <t>46759000</t>
  </si>
  <si>
    <t>205</t>
  </si>
  <si>
    <t>Павлово-Посадский муниципальный район</t>
  </si>
  <si>
    <t>46645000</t>
  </si>
  <si>
    <t>206</t>
  </si>
  <si>
    <t>городское поселение Большие Дворы</t>
  </si>
  <si>
    <t>46645152</t>
  </si>
  <si>
    <t>207</t>
  </si>
  <si>
    <t>городское поселение Павловский Посад</t>
  </si>
  <si>
    <t>46645101</t>
  </si>
  <si>
    <t>208</t>
  </si>
  <si>
    <t>сельское поселение Аверкиевское</t>
  </si>
  <si>
    <t>46645402</t>
  </si>
  <si>
    <t>209</t>
  </si>
  <si>
    <t>сельское поселение Кузнецовское</t>
  </si>
  <si>
    <t>46645404</t>
  </si>
  <si>
    <t>210</t>
  </si>
  <si>
    <t>сельское поселение Рахмановское</t>
  </si>
  <si>
    <t>46645410</t>
  </si>
  <si>
    <t>211</t>
  </si>
  <si>
    <t>сельское поселение Улитинское</t>
  </si>
  <si>
    <t>46645416</t>
  </si>
  <si>
    <t>212</t>
  </si>
  <si>
    <t>Подольский муниципальный район</t>
  </si>
  <si>
    <t>46646000</t>
  </si>
  <si>
    <t>Город Подольск</t>
  </si>
  <si>
    <t>213</t>
  </si>
  <si>
    <t>214</t>
  </si>
  <si>
    <t>городское поселение Львовский</t>
  </si>
  <si>
    <t>46646154</t>
  </si>
  <si>
    <t>215</t>
  </si>
  <si>
    <t>сельское поселение Дубровицкое</t>
  </si>
  <si>
    <t>46646413</t>
  </si>
  <si>
    <t>216</t>
  </si>
  <si>
    <t>сельское поселение Лаговское</t>
  </si>
  <si>
    <t>46646416</t>
  </si>
  <si>
    <t>217</t>
  </si>
  <si>
    <t>сельское поселение Стрелковское</t>
  </si>
  <si>
    <t>46646428</t>
  </si>
  <si>
    <t>218</t>
  </si>
  <si>
    <t>Пушкинский</t>
  </si>
  <si>
    <t>46758000</t>
  </si>
  <si>
    <t>219</t>
  </si>
  <si>
    <t>Пушкинский муниципальный район</t>
  </si>
  <si>
    <t>46647000</t>
  </si>
  <si>
    <t>220</t>
  </si>
  <si>
    <t>городское поселение Ашукино</t>
  </si>
  <si>
    <t>46647152</t>
  </si>
  <si>
    <t>221</t>
  </si>
  <si>
    <t>городское поселение Зеленоградский</t>
  </si>
  <si>
    <t>46647154</t>
  </si>
  <si>
    <t>222</t>
  </si>
  <si>
    <t>городское поселение Лесной</t>
  </si>
  <si>
    <t>46647156</t>
  </si>
  <si>
    <t>223</t>
  </si>
  <si>
    <t>городское поселение Правдинский</t>
  </si>
  <si>
    <t>46647158</t>
  </si>
  <si>
    <t>224</t>
  </si>
  <si>
    <t>городское поселение Пушкино</t>
  </si>
  <si>
    <t>46647101</t>
  </si>
  <si>
    <t>225</t>
  </si>
  <si>
    <t>городское поселение Софрино</t>
  </si>
  <si>
    <t>46647163</t>
  </si>
  <si>
    <t>226</t>
  </si>
  <si>
    <t>городское поселение Черкизово</t>
  </si>
  <si>
    <t>46647168</t>
  </si>
  <si>
    <t>227</t>
  </si>
  <si>
    <t>сельское поселение Ельдигинское</t>
  </si>
  <si>
    <t>46647407</t>
  </si>
  <si>
    <t>228</t>
  </si>
  <si>
    <t>сельское поселение Тарасовское</t>
  </si>
  <si>
    <t>46647437</t>
  </si>
  <si>
    <t>229</t>
  </si>
  <si>
    <t>сельское поселение Царевское</t>
  </si>
  <si>
    <t>46647443</t>
  </si>
  <si>
    <t>230</t>
  </si>
  <si>
    <t>Раменский</t>
  </si>
  <si>
    <t>46768000</t>
  </si>
  <si>
    <t>231</t>
  </si>
  <si>
    <t>Раменский муниципальный район</t>
  </si>
  <si>
    <t>46648000</t>
  </si>
  <si>
    <t>232</t>
  </si>
  <si>
    <t>городское поселение Быково</t>
  </si>
  <si>
    <t>46648152</t>
  </si>
  <si>
    <t>233</t>
  </si>
  <si>
    <t>городское поселение Ильинский</t>
  </si>
  <si>
    <t>46648155</t>
  </si>
  <si>
    <t>234</t>
  </si>
  <si>
    <t>городское поселение Кратово</t>
  </si>
  <si>
    <t>46648157</t>
  </si>
  <si>
    <t>235</t>
  </si>
  <si>
    <t>городское поселение Раменское</t>
  </si>
  <si>
    <t>46648101</t>
  </si>
  <si>
    <t>236</t>
  </si>
  <si>
    <t>городское поселение Родники</t>
  </si>
  <si>
    <t>46648162</t>
  </si>
  <si>
    <t>237</t>
  </si>
  <si>
    <t>городское поселение Удельная</t>
  </si>
  <si>
    <t>46648168</t>
  </si>
  <si>
    <t>238</t>
  </si>
  <si>
    <t>46648402</t>
  </si>
  <si>
    <t>239</t>
  </si>
  <si>
    <t>сельское поселение Вялковское</t>
  </si>
  <si>
    <t>46648407</t>
  </si>
  <si>
    <t>240</t>
  </si>
  <si>
    <t>сельское поселение Ганусовское</t>
  </si>
  <si>
    <t>46648410</t>
  </si>
  <si>
    <t>241</t>
  </si>
  <si>
    <t>сельское поселение Гжельское</t>
  </si>
  <si>
    <t>46648413</t>
  </si>
  <si>
    <t>242</t>
  </si>
  <si>
    <t>сельское поселение Заболотьевское</t>
  </si>
  <si>
    <t>46648422</t>
  </si>
  <si>
    <t>243</t>
  </si>
  <si>
    <t>сельское поселение Константиновское</t>
  </si>
  <si>
    <t>46648434</t>
  </si>
  <si>
    <t>244</t>
  </si>
  <si>
    <t>46648443</t>
  </si>
  <si>
    <t>245</t>
  </si>
  <si>
    <t>сельское поселение Никоновское</t>
  </si>
  <si>
    <t>46648455</t>
  </si>
  <si>
    <t>246</t>
  </si>
  <si>
    <t>сельское поселение Новохаритоновское</t>
  </si>
  <si>
    <t>46648458</t>
  </si>
  <si>
    <t>247</t>
  </si>
  <si>
    <t>сельское поселение Островецкое</t>
  </si>
  <si>
    <t>46648461</t>
  </si>
  <si>
    <t>248</t>
  </si>
  <si>
    <t>сельское поселение Рыболовское</t>
  </si>
  <si>
    <t>46648470</t>
  </si>
  <si>
    <t>249</t>
  </si>
  <si>
    <t>сельское поселение Сафоновское</t>
  </si>
  <si>
    <t>46648473</t>
  </si>
  <si>
    <t>250</t>
  </si>
  <si>
    <t>сельское поселение Софьинское</t>
  </si>
  <si>
    <t>46648476</t>
  </si>
  <si>
    <t>251</t>
  </si>
  <si>
    <t>сельское поселение Ульянинское</t>
  </si>
  <si>
    <t>46648488</t>
  </si>
  <si>
    <t>252</t>
  </si>
  <si>
    <t>сельское поселение Чулковское</t>
  </si>
  <si>
    <t>46648491</t>
  </si>
  <si>
    <t>253</t>
  </si>
  <si>
    <t>Рузский</t>
  </si>
  <si>
    <t>46766000</t>
  </si>
  <si>
    <t>254</t>
  </si>
  <si>
    <t>Рузский муниципальный район</t>
  </si>
  <si>
    <t>46649000</t>
  </si>
  <si>
    <t>255</t>
  </si>
  <si>
    <t>городское поселение Руза</t>
  </si>
  <si>
    <t>46649101</t>
  </si>
  <si>
    <t>256</t>
  </si>
  <si>
    <t>городское поселение Тучково</t>
  </si>
  <si>
    <t>46649163</t>
  </si>
  <si>
    <t>257</t>
  </si>
  <si>
    <t>сельское поселение Волковское</t>
  </si>
  <si>
    <t>46649404</t>
  </si>
  <si>
    <t>258</t>
  </si>
  <si>
    <t>46649428</t>
  </si>
  <si>
    <t>259</t>
  </si>
  <si>
    <t>46649407</t>
  </si>
  <si>
    <t>260</t>
  </si>
  <si>
    <t>сельское поселение Колюбакинское</t>
  </si>
  <si>
    <t>46649402</t>
  </si>
  <si>
    <t>261</t>
  </si>
  <si>
    <t>сельское поселение Старорузское</t>
  </si>
  <si>
    <t>46649431</t>
  </si>
  <si>
    <t>262</t>
  </si>
  <si>
    <t>Сергиево-Посадский</t>
  </si>
  <si>
    <t>46728000</t>
  </si>
  <si>
    <t>263</t>
  </si>
  <si>
    <t>Сергиево-Посадский муниципальный район</t>
  </si>
  <si>
    <t>46615000</t>
  </si>
  <si>
    <t>Город Сергиев Посад</t>
  </si>
  <si>
    <t>46615101</t>
  </si>
  <si>
    <t>264</t>
  </si>
  <si>
    <t>265</t>
  </si>
  <si>
    <t>городское поселение Богородское</t>
  </si>
  <si>
    <t>46615153</t>
  </si>
  <si>
    <t>266</t>
  </si>
  <si>
    <t>городское поселение Краснозаводск</t>
  </si>
  <si>
    <t>46615103</t>
  </si>
  <si>
    <t>267</t>
  </si>
  <si>
    <t>городское поселение Пересвет</t>
  </si>
  <si>
    <t>46615105</t>
  </si>
  <si>
    <t>268</t>
  </si>
  <si>
    <t>городское поселение Скоропусковский</t>
  </si>
  <si>
    <t>46615161</t>
  </si>
  <si>
    <t>269</t>
  </si>
  <si>
    <t>городское поселение Хотьково</t>
  </si>
  <si>
    <t>46615106</t>
  </si>
  <si>
    <t>270</t>
  </si>
  <si>
    <t>сельское поселение Березняковское</t>
  </si>
  <si>
    <t>46615406</t>
  </si>
  <si>
    <t>271</t>
  </si>
  <si>
    <t>сельское поселение Васильевское</t>
  </si>
  <si>
    <t>46615413</t>
  </si>
  <si>
    <t>272</t>
  </si>
  <si>
    <t>сельское поселение Лозовское</t>
  </si>
  <si>
    <t>46615458</t>
  </si>
  <si>
    <t>273</t>
  </si>
  <si>
    <t>сельское поселение Реммаш</t>
  </si>
  <si>
    <t>46615446</t>
  </si>
  <si>
    <t>274</t>
  </si>
  <si>
    <t>сельское поселение Селковское</t>
  </si>
  <si>
    <t>46615452</t>
  </si>
  <si>
    <t>275</t>
  </si>
  <si>
    <t>сельское поселение Шеметовское</t>
  </si>
  <si>
    <t>46615461</t>
  </si>
  <si>
    <t>276</t>
  </si>
  <si>
    <t>Серебряно-Прудский муниципальный район</t>
  </si>
  <si>
    <t>46650000</t>
  </si>
  <si>
    <t>277</t>
  </si>
  <si>
    <t>городское поселение Серебряные Пруды</t>
  </si>
  <si>
    <t>46650151</t>
  </si>
  <si>
    <t>278</t>
  </si>
  <si>
    <t>сельское поселение Мочильское</t>
  </si>
  <si>
    <t>46650409</t>
  </si>
  <si>
    <t>279</t>
  </si>
  <si>
    <t>сельское поселение Узуновское</t>
  </si>
  <si>
    <t>46650419</t>
  </si>
  <si>
    <t>280</t>
  </si>
  <si>
    <t>46650416</t>
  </si>
  <si>
    <t>281</t>
  </si>
  <si>
    <t>Серпуховский муниципальный район</t>
  </si>
  <si>
    <t>46651000</t>
  </si>
  <si>
    <t>282</t>
  </si>
  <si>
    <t>городское поселение Оболенск</t>
  </si>
  <si>
    <t>46651152</t>
  </si>
  <si>
    <t>283</t>
  </si>
  <si>
    <t>городское поселение Пролетарский</t>
  </si>
  <si>
    <t>46651154</t>
  </si>
  <si>
    <t>284</t>
  </si>
  <si>
    <t>46651410</t>
  </si>
  <si>
    <t>285</t>
  </si>
  <si>
    <t>сельское поселение Данковское</t>
  </si>
  <si>
    <t>46651407</t>
  </si>
  <si>
    <t>286</t>
  </si>
  <si>
    <t>сельское поселение Дашковское</t>
  </si>
  <si>
    <t>46651413</t>
  </si>
  <si>
    <t>287</t>
  </si>
  <si>
    <t>сельское поселение Калиновское</t>
  </si>
  <si>
    <t>46651416</t>
  </si>
  <si>
    <t>288</t>
  </si>
  <si>
    <t>сельское поселение Липицкое</t>
  </si>
  <si>
    <t>46651422</t>
  </si>
  <si>
    <t>289</t>
  </si>
  <si>
    <t>Солнечногорск</t>
  </si>
  <si>
    <t>46771000</t>
  </si>
  <si>
    <t>290</t>
  </si>
  <si>
    <t>Солнечногорский муниципальный район</t>
  </si>
  <si>
    <t>46652000</t>
  </si>
  <si>
    <t>291</t>
  </si>
  <si>
    <t>городское поселение Андреевка</t>
  </si>
  <si>
    <t>46652153</t>
  </si>
  <si>
    <t>292</t>
  </si>
  <si>
    <t>городское поселение Менделеево</t>
  </si>
  <si>
    <t>46652158</t>
  </si>
  <si>
    <t>293</t>
  </si>
  <si>
    <t>городское поселение Поварово</t>
  </si>
  <si>
    <t>46652162</t>
  </si>
  <si>
    <t>294</t>
  </si>
  <si>
    <t>городское поселение Ржавки</t>
  </si>
  <si>
    <t>46652164</t>
  </si>
  <si>
    <t>295</t>
  </si>
  <si>
    <t>городское поселение Солнечногорск</t>
  </si>
  <si>
    <t>46652101</t>
  </si>
  <si>
    <t>296</t>
  </si>
  <si>
    <t>сельское поселение Кривцовское</t>
  </si>
  <si>
    <t>46652428</t>
  </si>
  <si>
    <t>297</t>
  </si>
  <si>
    <t>сельское поселение Кутузовское</t>
  </si>
  <si>
    <t>46652422</t>
  </si>
  <si>
    <t>298</t>
  </si>
  <si>
    <t>сельское поселение Луневское</t>
  </si>
  <si>
    <t>46652416</t>
  </si>
  <si>
    <t>299</t>
  </si>
  <si>
    <t>сельское поселение Пешковское</t>
  </si>
  <si>
    <t>46652431</t>
  </si>
  <si>
    <t>300</t>
  </si>
  <si>
    <t>сельское поселение Смирновское</t>
  </si>
  <si>
    <t>46652425</t>
  </si>
  <si>
    <t>301</t>
  </si>
  <si>
    <t>сельское поселение Соколовское</t>
  </si>
  <si>
    <t>46652446</t>
  </si>
  <si>
    <t>302</t>
  </si>
  <si>
    <t>Ступино</t>
  </si>
  <si>
    <t>46776000</t>
  </si>
  <si>
    <t>303</t>
  </si>
  <si>
    <t>Ступинский муниципальный район</t>
  </si>
  <si>
    <t>46653000</t>
  </si>
  <si>
    <t>304</t>
  </si>
  <si>
    <t>городское поселение Жилёво</t>
  </si>
  <si>
    <t>46653154</t>
  </si>
  <si>
    <t>305</t>
  </si>
  <si>
    <t>городское поселение Малино</t>
  </si>
  <si>
    <t>46653156</t>
  </si>
  <si>
    <t>306</t>
  </si>
  <si>
    <t>городское поселение Михнево</t>
  </si>
  <si>
    <t>46653158</t>
  </si>
  <si>
    <t>307</t>
  </si>
  <si>
    <t>городское поселение Ступино</t>
  </si>
  <si>
    <t>46653101</t>
  </si>
  <si>
    <t>308</t>
  </si>
  <si>
    <t>сельское поселение Аксиньинское</t>
  </si>
  <si>
    <t>46653402</t>
  </si>
  <si>
    <t>309</t>
  </si>
  <si>
    <t>сельское поселение Леонтьевское</t>
  </si>
  <si>
    <t>46653422</t>
  </si>
  <si>
    <t>310</t>
  </si>
  <si>
    <t>сельское поселение Семеновское</t>
  </si>
  <si>
    <t>46653436</t>
  </si>
  <si>
    <t>311</t>
  </si>
  <si>
    <t>Талдомский</t>
  </si>
  <si>
    <t>46778000</t>
  </si>
  <si>
    <t>312</t>
  </si>
  <si>
    <t>Талдомский муниципальный район</t>
  </si>
  <si>
    <t>46654000</t>
  </si>
  <si>
    <t>Квашёнковское</t>
  </si>
  <si>
    <t>46654415</t>
  </si>
  <si>
    <t>313</t>
  </si>
  <si>
    <t>314</t>
  </si>
  <si>
    <t>городское поселение Вербилки</t>
  </si>
  <si>
    <t>46654154</t>
  </si>
  <si>
    <t>315</t>
  </si>
  <si>
    <t>городское поселение Запрудня</t>
  </si>
  <si>
    <t>46654158</t>
  </si>
  <si>
    <t>316</t>
  </si>
  <si>
    <t>городское поселение Северный</t>
  </si>
  <si>
    <t>46654163</t>
  </si>
  <si>
    <t>317</t>
  </si>
  <si>
    <t>городское поселение Талдом</t>
  </si>
  <si>
    <t>46654101</t>
  </si>
  <si>
    <t>318</t>
  </si>
  <si>
    <t>сельское поселение Гуслевское</t>
  </si>
  <si>
    <t>46654407</t>
  </si>
  <si>
    <t>319</t>
  </si>
  <si>
    <t>46654410</t>
  </si>
  <si>
    <t>320</t>
  </si>
  <si>
    <t>сельское поселение Темповое</t>
  </si>
  <si>
    <t>46654426</t>
  </si>
  <si>
    <t>321</t>
  </si>
  <si>
    <t>Чехов</t>
  </si>
  <si>
    <t>46784000</t>
  </si>
  <si>
    <t>322</t>
  </si>
  <si>
    <t>Чеховский муниципальный район</t>
  </si>
  <si>
    <t>46656000</t>
  </si>
  <si>
    <t>323</t>
  </si>
  <si>
    <t>городское поселение Столбовая</t>
  </si>
  <si>
    <t>46656155</t>
  </si>
  <si>
    <t>324</t>
  </si>
  <si>
    <t>городское поселение Чехов</t>
  </si>
  <si>
    <t>46656101</t>
  </si>
  <si>
    <t>325</t>
  </si>
  <si>
    <t>сельское поселение Баранцевское</t>
  </si>
  <si>
    <t>46656404</t>
  </si>
  <si>
    <t>326</t>
  </si>
  <si>
    <t>сельское поселение Любучанское</t>
  </si>
  <si>
    <t>46656416</t>
  </si>
  <si>
    <t>327</t>
  </si>
  <si>
    <t>сельское поселение Стремиловское</t>
  </si>
  <si>
    <t>46656428</t>
  </si>
  <si>
    <t>328</t>
  </si>
  <si>
    <t>Шатурский муниципальный район</t>
  </si>
  <si>
    <t>46657000</t>
  </si>
  <si>
    <t>330</t>
  </si>
  <si>
    <t>городское поселение Мишеронский</t>
  </si>
  <si>
    <t>46657163</t>
  </si>
  <si>
    <t>331</t>
  </si>
  <si>
    <t>городское поселение Черусти</t>
  </si>
  <si>
    <t>46657187</t>
  </si>
  <si>
    <t>332</t>
  </si>
  <si>
    <t>городское поселение Шатура</t>
  </si>
  <si>
    <t>46657101</t>
  </si>
  <si>
    <t>333</t>
  </si>
  <si>
    <t>сельское поселение Дмитровское</t>
  </si>
  <si>
    <t>46657413</t>
  </si>
  <si>
    <t>334</t>
  </si>
  <si>
    <t>сельское поселение Кривандинское</t>
  </si>
  <si>
    <t>46657416</t>
  </si>
  <si>
    <t>335</t>
  </si>
  <si>
    <t>сельское поселение Пышлицкое</t>
  </si>
  <si>
    <t>46657440</t>
  </si>
  <si>
    <t>336</t>
  </si>
  <si>
    <t>сельское поселение Радовицкое</t>
  </si>
  <si>
    <t>46657460</t>
  </si>
  <si>
    <t>337</t>
  </si>
  <si>
    <t>Шаховской муниципальный район</t>
  </si>
  <si>
    <t>46658000</t>
  </si>
  <si>
    <t>338</t>
  </si>
  <si>
    <t>городское поселение Шаховская</t>
  </si>
  <si>
    <t>46658151</t>
  </si>
  <si>
    <t>339</t>
  </si>
  <si>
    <t>46658437</t>
  </si>
  <si>
    <t>340</t>
  </si>
  <si>
    <t>сельское поселение Серединское</t>
  </si>
  <si>
    <t>46658440</t>
  </si>
  <si>
    <t>341</t>
  </si>
  <si>
    <t>сельское поселение Степаньковское</t>
  </si>
  <si>
    <t>46658404</t>
  </si>
  <si>
    <t>342</t>
  </si>
  <si>
    <t>Щёлково</t>
  </si>
  <si>
    <t>46788000</t>
  </si>
  <si>
    <t>343</t>
  </si>
  <si>
    <t>Щёлковский муниципальный район</t>
  </si>
  <si>
    <t>46659000</t>
  </si>
  <si>
    <t>344</t>
  </si>
  <si>
    <t>городское поселение Загорянский</t>
  </si>
  <si>
    <t>46659152</t>
  </si>
  <si>
    <t>345</t>
  </si>
  <si>
    <t>городское поселение Монино</t>
  </si>
  <si>
    <t>46659154</t>
  </si>
  <si>
    <t>346</t>
  </si>
  <si>
    <t>городское поселение Свердловский</t>
  </si>
  <si>
    <t>46659158</t>
  </si>
  <si>
    <t>347</t>
  </si>
  <si>
    <t>городское поселение Фряново</t>
  </si>
  <si>
    <t>46659163</t>
  </si>
  <si>
    <t>348</t>
  </si>
  <si>
    <t>городское поселение Щелково</t>
  </si>
  <si>
    <t>46659101</t>
  </si>
  <si>
    <t>349</t>
  </si>
  <si>
    <t>сельское поселение Анискинское</t>
  </si>
  <si>
    <t>46659402</t>
  </si>
  <si>
    <t>350</t>
  </si>
  <si>
    <t>сельское поселение Гребневское</t>
  </si>
  <si>
    <t>46659407</t>
  </si>
  <si>
    <t>351</t>
  </si>
  <si>
    <t>сельское поселение Медвежье-Озерское</t>
  </si>
  <si>
    <t>46659419</t>
  </si>
  <si>
    <t>352</t>
  </si>
  <si>
    <t>сельское поселение Огудневское</t>
  </si>
  <si>
    <t>46659422</t>
  </si>
  <si>
    <t>353</t>
  </si>
  <si>
    <t>сельское поселение Трубинское</t>
  </si>
  <si>
    <t>46659434</t>
  </si>
  <si>
    <t>354</t>
  </si>
  <si>
    <t>городской округ Балашиха</t>
  </si>
  <si>
    <t>46704000</t>
  </si>
  <si>
    <t>355</t>
  </si>
  <si>
    <t>городской округ Бронницы</t>
  </si>
  <si>
    <t>46705000</t>
  </si>
  <si>
    <t>356</t>
  </si>
  <si>
    <t>городской округ Власиха</t>
  </si>
  <si>
    <t>46773000</t>
  </si>
  <si>
    <t>357</t>
  </si>
  <si>
    <t>городской округ Восход</t>
  </si>
  <si>
    <t>46763000</t>
  </si>
  <si>
    <t>358</t>
  </si>
  <si>
    <t>городской округ Дзержинский</t>
  </si>
  <si>
    <t>46711000</t>
  </si>
  <si>
    <t>359</t>
  </si>
  <si>
    <t>городской округ Долгопрудный</t>
  </si>
  <si>
    <t>46716000</t>
  </si>
  <si>
    <t>360</t>
  </si>
  <si>
    <t>городской округ Домодедово</t>
  </si>
  <si>
    <t>46709000</t>
  </si>
  <si>
    <t>361</t>
  </si>
  <si>
    <t>городской округ Дубна</t>
  </si>
  <si>
    <t>46718000</t>
  </si>
  <si>
    <t>362</t>
  </si>
  <si>
    <t>городской округ Егорьевск</t>
  </si>
  <si>
    <t>46722000</t>
  </si>
  <si>
    <t>363</t>
  </si>
  <si>
    <t>городской округ Железнодорожный</t>
  </si>
  <si>
    <t>46724000</t>
  </si>
  <si>
    <t>364</t>
  </si>
  <si>
    <t>городской округ Жуковский</t>
  </si>
  <si>
    <t>46725000</t>
  </si>
  <si>
    <t>365</t>
  </si>
  <si>
    <t>городской округ Звездный городок</t>
  </si>
  <si>
    <t>46774000</t>
  </si>
  <si>
    <t>366</t>
  </si>
  <si>
    <t>городской округ Звенигород</t>
  </si>
  <si>
    <t>46730000</t>
  </si>
  <si>
    <t>367</t>
  </si>
  <si>
    <t>городской округ Ивантеевка</t>
  </si>
  <si>
    <t>46732000</t>
  </si>
  <si>
    <t>368</t>
  </si>
  <si>
    <t>городской округ Кашира</t>
  </si>
  <si>
    <t>46735000</t>
  </si>
  <si>
    <t>369</t>
  </si>
  <si>
    <t>городской округ Климовск</t>
  </si>
  <si>
    <t>46736000</t>
  </si>
  <si>
    <t>370</t>
  </si>
  <si>
    <t>городской округ Королев</t>
  </si>
  <si>
    <t>46734000</t>
  </si>
  <si>
    <t>371</t>
  </si>
  <si>
    <t>городской округ Котельники</t>
  </si>
  <si>
    <t>46739000</t>
  </si>
  <si>
    <t>372</t>
  </si>
  <si>
    <t>городской округ Красноармейск</t>
  </si>
  <si>
    <t>46743000</t>
  </si>
  <si>
    <t>373</t>
  </si>
  <si>
    <t>городской округ Краснознаменск</t>
  </si>
  <si>
    <t>46706000</t>
  </si>
  <si>
    <t>374</t>
  </si>
  <si>
    <t>городской округ Лобня</t>
  </si>
  <si>
    <t>46740000</t>
  </si>
  <si>
    <t>375</t>
  </si>
  <si>
    <t>городской округ Лосино-Петровский</t>
  </si>
  <si>
    <t>46742000</t>
  </si>
  <si>
    <t>376</t>
  </si>
  <si>
    <t>городской округ Лыткарино</t>
  </si>
  <si>
    <t>46741000</t>
  </si>
  <si>
    <t>377</t>
  </si>
  <si>
    <t>городской округ Молодёжный</t>
  </si>
  <si>
    <t>46761000</t>
  </si>
  <si>
    <t>378</t>
  </si>
  <si>
    <t>городской округ Мытищи</t>
  </si>
  <si>
    <t>46746000</t>
  </si>
  <si>
    <t>379</t>
  </si>
  <si>
    <t>городской округ Озеры</t>
  </si>
  <si>
    <t>46756000</t>
  </si>
  <si>
    <t>380</t>
  </si>
  <si>
    <t>городской округ Подольск</t>
  </si>
  <si>
    <t>46760000</t>
  </si>
  <si>
    <t>381</t>
  </si>
  <si>
    <t>городской округ Протвино</t>
  </si>
  <si>
    <t>46767000</t>
  </si>
  <si>
    <t>382</t>
  </si>
  <si>
    <t>городской округ Пущино</t>
  </si>
  <si>
    <t>46762000</t>
  </si>
  <si>
    <t>383</t>
  </si>
  <si>
    <t>городской округ Реутов</t>
  </si>
  <si>
    <t>46764000</t>
  </si>
  <si>
    <t>384</t>
  </si>
  <si>
    <t>городской округ Рошаль</t>
  </si>
  <si>
    <t>46765000</t>
  </si>
  <si>
    <t>385</t>
  </si>
  <si>
    <t>городской округ Серебряные Пруды</t>
  </si>
  <si>
    <t>46772000</t>
  </si>
  <si>
    <t>386</t>
  </si>
  <si>
    <t>городской округ Серпухов</t>
  </si>
  <si>
    <t>46770000</t>
  </si>
  <si>
    <t>387</t>
  </si>
  <si>
    <t>городской округ Фрязино</t>
  </si>
  <si>
    <t>46780000</t>
  </si>
  <si>
    <t>388</t>
  </si>
  <si>
    <t>городской округ Химки</t>
  </si>
  <si>
    <t>46783000</t>
  </si>
  <si>
    <t>389</t>
  </si>
  <si>
    <t>городской округ Черноголовка</t>
  </si>
  <si>
    <t>46781000</t>
  </si>
  <si>
    <t>390</t>
  </si>
  <si>
    <t>городской округ Шаховская</t>
  </si>
  <si>
    <t>46787000</t>
  </si>
  <si>
    <t>391</t>
  </si>
  <si>
    <t>городской округ Электрогорск</t>
  </si>
  <si>
    <t>46791000</t>
  </si>
  <si>
    <t>392</t>
  </si>
  <si>
    <t>городской округ Электросталь</t>
  </si>
  <si>
    <t>46790000</t>
  </si>
  <si>
    <t>393</t>
  </si>
  <si>
    <t>NUMBER_POINT</t>
  </si>
  <si>
    <t>L_NAME</t>
  </si>
  <si>
    <t>L_START_DATE</t>
  </si>
  <si>
    <t>L_END_DATE</t>
  </si>
  <si>
    <t>Инвестиционная программа № 09-Р от 17.01.2019 ООО "Инфракомплекс-Сервис" в сфере теплоснабжения и горячего водоснабжения по реконструкции и модернизации существующих объектов системы инженерной инфраструктуры, на территории городского поселения Ржавки, Солнечногорский муниципальный район на 2019-2021 годы</t>
  </si>
  <si>
    <t>17.01.2019</t>
  </si>
  <si>
    <t>31.12.2021</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</si>
  <si>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</si>
  <si>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</si>
  <si>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</si>
  <si>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</si>
  <si>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</si>
  <si>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</si>
  <si>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</si>
  <si>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</si>
  <si>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149-Р от 27.09.2019 АО "ЭНЕРГОТЕН" в сфере теплоснабжения по развитию систем теплоснабжения, на территории городского округа Дубна на 2020-2028 годы</t>
  </si>
  <si>
    <t>01.01.2020</t>
  </si>
  <si>
    <t>31.12.2028</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</si>
  <si>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</si>
  <si>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</si>
  <si>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</si>
  <si>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164 от 14.10.2019 АО "Раменская теплосеть" в сфере теплоснабжения по повышению надежности и энергетической эффективности инфраструктуры, на территории городского округа Раменский на 2020-2028 годы</t>
  </si>
  <si>
    <t>Инвестиционная программа № 164 от 14.10.2019 АО "Раменская теплосеть" в сфере теплоснабжения по повышению надежности и энергетической эффективности систем коммунальной инфраструктуры, на территории городского округа Раменский на 2019-2023 годы</t>
  </si>
  <si>
    <t>14.10.2019</t>
  </si>
  <si>
    <t>Инвестиционная программа № 164-Р от 14.10.2019 АО "Раменская теплосеть" в сфере теплоснабжения по модернизации и строительству котельных и тепловых сетей, на территории муниципального района Раменский на 2020-2023 годы</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</si>
  <si>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</si>
  <si>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01.01.2024</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</si>
  <si>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</si>
  <si>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</si>
  <si>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178-р от 28.10.2019 Электрогорский филиал ООО «ТСК Мосэнерго» в сфере теплоснабжения по модернизации и реконструкции систем коммунальной инфраструктуры, на территории городского округа Электрогорск на 2020-2022 годы</t>
  </si>
  <si>
    <t>31.12.2022</t>
  </si>
  <si>
    <t>Инвестиционная программа № 178-р от 28.10.2019 Электрогорский филиал ООО «ТСК Мосэнерго» в сфере теплоснабжения по модернизации и реконструкции системы коммунальной инфраструктуры, на территории городского округа Электрогорск на 2020-2022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</si>
  <si>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</si>
  <si>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</si>
  <si>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</si>
  <si>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</si>
  <si>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31.12.2025</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</si>
  <si>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</si>
  <si>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</si>
  <si>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</si>
  <si>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</si>
  <si>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199-РВ от 20.09.2018 ООО "Тепловые сети Балашихи" в сфере теплоснабжения в отношении объектов на 2019-2023 годы</t>
  </si>
  <si>
    <t>01.01.2019</t>
  </si>
  <si>
    <t>Инвестиционная программа № 199-РВ от 20.09.2018 ООО "Тепловые сети Балашихи" в сфере теплоснабжения по модернизации и реконструкции объектов, на территории городского округа Балашиха на 2019-2023 годы</t>
  </si>
  <si>
    <t>Инвестиционная программа № 212 от 15.11.2019 ЗАО "КСПЗ" в сфере теплоснабжения по развитию систем теплоснабжения, на территории городского округа Подольск на 2020-2021 годы</t>
  </si>
  <si>
    <t>31.01.2021</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</si>
  <si>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</si>
  <si>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</si>
  <si>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</si>
  <si>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231-р от 20.11.2019 АО «Одинцовская теплосеть» в сфере теплоснабжения по реконструкции и модернизации систем теплоснабжения, на территории городского округа Одинцовский на 2020-2023 годы</t>
  </si>
  <si>
    <t>Инвестиционная программа № 236-p от 20.11.2019 ООО "СГ"Инфинити" в сфере теплоснабжения по модернизации, развитию и техническому перевооружению газовых котельных, на территории сельского поселения Островецкое, Раменский муниципальный район на 2020 год</t>
  </si>
  <si>
    <t>01.07.2020</t>
  </si>
  <si>
    <t>31.12.2020</t>
  </si>
  <si>
    <t>Инвестиционная программа № 236-р от 20.11.2019 ООО "СГ"Инфинити" в сфере теплоснабжения по развитию, модернизации и реконструкции газовых котельных, на территории сельского поселения Островецкое, Раменский муниципальный район на 2020-2024 годы</t>
  </si>
  <si>
    <t>31.12.2024</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</si>
  <si>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</si>
  <si>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241-Р от 20.11.2019 Химкинский филиал ООО «ТСК Мосэнерго» в сфере теплоснабжения по развитию, модернизации и реконструкции систем теплоснабжения, на территории городского округа Химки на 2020-2022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</si>
  <si>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</si>
  <si>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</si>
  <si>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</si>
  <si>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20.11.2019 ООО "Фаворит-Сервис" в сфере теплоснабжения по реконструкции и модернизации котельных и тепловых сетей, на территории городского округа Богородский на 2020-2022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</si>
  <si>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</si>
  <si>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 от 20.11.2019 АО "ПРОТЭП" в сфере теплоснабжения по реконструкции, модернизации и развитию системы теплоснабжения, на территории городского округа Протвино на 2020-2023 годы</t>
  </si>
  <si>
    <t>Инвестиционная программа № 257 от 20.11.2019 МП "Лыткаринская теплосеть" в сфере теплоснабжения по модернизации котельных, на территории городского округа Лыткарино на 2020-2021 годы</t>
  </si>
  <si>
    <t>Инвестиционная программа № 257/1-р от 20.11.2019 АО "Теплосеть" в сфере теплоснабжения по модернизации и реконструкции систем теплоснабжения, на территории городского округа Королев на 2020 год</t>
  </si>
  <si>
    <t>Инвестиционная программа № 257/3-р от 20.11.2019 ООО «САМОЛЕТ ЭНЕРГО» в сфере теплоснабжения по строительству ЦТП, на территории городского округа Красногорск на 2020-2022 годы</t>
  </si>
  <si>
    <t>Инвестиционная программа № 257/8-р от 20.11.2019 МУП "ПТО ЖКХ" в сфере теплоснабжения по реконструкции систем теплоснабжения на 2020-2021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</si>
  <si>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</si>
  <si>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</si>
  <si>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</si>
  <si>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259-РВ от 24.10.2018 ООО "ТСК Мосэнерго" в сфере теплоснабжения по строительству, реконструкции и модернизации систем теплоснабжения на 2019-2021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</si>
  <si>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</si>
  <si>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</si>
  <si>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260-РВ от 24.10.2018 ООО "ЭНЕРГОТРЕЙД" в сфере теплоснабжения по модернизации и реконструкции систем теплоснабжения, на территории городского округа Коломенский на 2019-2021 годы</t>
  </si>
  <si>
    <t>Инвестиционная программа № 261-Р от 20.11.2019 МУП "ЕСКХ Зарайского района" в сфере горячего водоснабжения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Зарайск на 2020-2023 годы</t>
  </si>
  <si>
    <t>Инвестиционная программа № 261-Р от 20.11.2019 МУП "ЕСКХ Зарайского района"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2020-2023 годы</t>
  </si>
  <si>
    <t>Инвестиционная программа № 261-Р от 20.11.2019 МУП "ЕСКХ Зарайского района" в сфере теплоснабжения по повышению надежности и энергетической эффективности котельной, на территории городского округа Зарайск на 2020-2023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</si>
  <si>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</si>
  <si>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262-РВ от 24.10.2018 ФКП "НИЦ РКП" в сфере теплоснабжения по модернизации, реконструкции и техническому перевооружению системы инженерной инфраструктуры, на территории городского поселения Пересвет, Сергиево-Посадский муниципальный район на 2019-2021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</si>
  <si>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</si>
  <si>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264-РВ от 24.10.2018 ОАО "Криогенмаш" в сфере теплоснабжения по модернизации объектов, на территории городского округа Балашиха на 2019-2023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</si>
  <si>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</si>
  <si>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265-рв от 24.10.2018 МУП "Ивантеевская Теплосеть" в сфере теплоснабжения по модернизации и реконструкции систем теплоснабжения, на территории городского округа Ивантеевка на 2019-2023 годы</t>
  </si>
  <si>
    <t>Инвестиционная программа № 265/9-Р от 20.11.2019 МП "Теплоцентраль" в сфере теплоснабжения по развитию систем теплоснабжения, на территории городского округа Жуковский на 2020-2024 годы</t>
  </si>
  <si>
    <t>Инвестиционная программа № 265/9-Р от 30.01.2019 МП "Теплоцентраль" в сфере теплоснабжения по развитию систем теплоснабжения, на территории городского округа Жуковский на 2020-2024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</si>
  <si>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</si>
  <si>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</si>
  <si>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</si>
  <si>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</si>
  <si>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269-РВ от 25.10.2018 ООО "КТС" в сфере теплоснабжения по реконструкции, модернизации и развитию систем теплоснабжения, на территории городского поселения Старая Купавна, Ногинский муниципальный район на 2019-2023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</si>
  <si>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</si>
  <si>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</si>
  <si>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</si>
  <si>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</si>
  <si>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</si>
  <si>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</si>
  <si>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</si>
  <si>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</si>
  <si>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</si>
  <si>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</si>
  <si>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</si>
  <si>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</si>
  <si>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</si>
  <si>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43-РВ от 14.04.2016 в сфере теплоснабжения по модернизации и развитию объектов, на территории городского округа Электросталь на 2016-2024 годы</t>
  </si>
  <si>
    <t>01.06.2016</t>
  </si>
  <si>
    <t>Инвестиционная программа № 456-РВ от 30.11.2017 ООО "ЭТС" в сфере теплоснабжения по модернизации и строительству единого комплекса объектов, на территории городского округа Красногорск на 2018-2021 годы</t>
  </si>
  <si>
    <t>01.01.2018</t>
  </si>
  <si>
    <t>Инвестиционная программа № 59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Пушкино, Пушкинский муниципальный район на 2019-2038 годы</t>
  </si>
  <si>
    <t>19.07.2019</t>
  </si>
  <si>
    <t>31.12.2038</t>
  </si>
  <si>
    <t>Инвестиционная программа № 69-р от 27.05.2022 в сфере теплоснабжения по реконструкции котельных, на территории городского округа Домодедово на 2023 год</t>
  </si>
  <si>
    <t>Инвестиционная программа № 97-Р от 29.12.2018 МУП "Тепловодоканал" в сфере теплоснабжения по развитию, модернизации и реконструкции систем теплоснабжения, на территории городского округа Пущино на 2019-2023 годы</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</si>
  <si>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</si>
  <si>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Инвестиционная программа АО "345 механический завод" в сфере теплоснабжения на 2018-2020 годы</t>
  </si>
  <si>
    <t>Инвестиционная программа АО "Бронницкий ТВК" в сфере теплоснабжения городского округа Бронницы на 2018-2022 годы</t>
  </si>
  <si>
    <t>Инвестиционная программа АО "ВКС" по развитию котельной "Восточная" и системы теплоснабжения городского округа Электросталь на 2018-2020 годы</t>
  </si>
  <si>
    <t>Инвестиционная программа АО "Жилсервис" по реконструкции, модернизации и развитию системы теплоснабжения городского округа Рузский на 2017-2020 годы</t>
  </si>
  <si>
    <t>01.07.2017</t>
  </si>
  <si>
    <t>Инвестиционная программа АО "Жилсервис" по реконструкции, модернизации и развитию системы теплоснабжения городского округа Рузский на 2018-2020 годы</t>
  </si>
  <si>
    <t>Инвестиционная программа АО "Мособлэнергогаз" в сфере теплоснабжения на 2018-2020 годы</t>
  </si>
  <si>
    <t>31.01.2018</t>
  </si>
  <si>
    <t>Инвестиционная программа МУЖКП "Котельники" по модернизации и реконструкции системы коммунальной инфраструктуры в сфере теплоснабжения на территории городского округа Котельники на 2018-2020 годы</t>
  </si>
  <si>
    <t>Инвестиционная программа МУП "Инженерные сети г. Долгопрудного" по теплоснабжению на территории городского округа Долгопрудный на 2018-2020 годы</t>
  </si>
  <si>
    <t>Инвестиционная программа МУП "Клинтеплосеть" по реконструкции, модернизации и развитию систем коммунального теплоснабжения на территории "Город Клин" и сельских поселений Клинского муниципального района Московской области на 2017-2020 годы</t>
  </si>
  <si>
    <t>30.06.2020</t>
  </si>
  <si>
    <t>Инвестиционная программа МУП "Клинтеплосеть" по реконструкции, модернизации и развитию систем коммунального теплоснабжения на территории г.Высоковск Клинского муниципального района Московской области на 2017-2020 годы</t>
  </si>
  <si>
    <t>Инвестиционная программа МУП "Райкомсервис" по развитию системы теплоснабжения Талдомского муниципального района на 2018-2020 годы</t>
  </si>
  <si>
    <t>Инвестиционная программа МУП "Серпуховская теплосеть" по модернизации и реконструкции системы коммунальной инфраструктуры в сфере теплоснабжения на территории городского округа Серпухов на 2018-2022 годы</t>
  </si>
  <si>
    <t>Инвестиционная программа МУП "Тепло Коломны" по развитию системы теплоснабжения на территории г Коломна городского округа Коломенский на 2019-2021 годы</t>
  </si>
  <si>
    <t>Инвестиционная программа МУП "Тепло Коломны" по развитию системы теплоснабжения на территории п Сергиевский городского округа Коломенский на 2019-2021 годы</t>
  </si>
  <si>
    <t>Инвестиционная программа МУП "Теплосеть" городского округа Домодедово в сфере теплоснабжения 2018-2020 годы</t>
  </si>
  <si>
    <t>Инвестиционная программа МУП "Энергетик" в сфере теплоснабжения (без учёта котельной ул. Городковская, 73а) на 2018-2022 годы</t>
  </si>
  <si>
    <t>Инвестиционная программа МУП "Энергетик" в сфере теплоснабжения (котельная ул. Городковская, 73а) на 2018-2022 годы</t>
  </si>
  <si>
    <t>Инвестиционная программа Муниципального унитарного предприятия муниципального образования "Городской округ Черноголовка" Московской области "Управление эксплуатации" в сфере теплоснабжения на 2016-2020 годы</t>
  </si>
  <si>
    <t>01.01.2016</t>
  </si>
  <si>
    <t>Инвестиционная программа ОАО "РАТЕКС" по развитию системы теплоснабжения на 2018-2020 годы</t>
  </si>
  <si>
    <t>Инвестиционная программа ООО "Жилресурс" по модернизации и реконструкции системы коммунальной инфраструктуры в сфере теплоснабжения на территории городского округа Кашира на 2018-2021 годы</t>
  </si>
  <si>
    <t>Инвестиционная программа ООО "Компьюлинк Инфраструктура Кашира" по созданию, реконструкции и модернизации объектов системы теплоснабжения городского округа Кашира на 2018-2042 годы</t>
  </si>
  <si>
    <t>23.07.2018</t>
  </si>
  <si>
    <t>31.12.2042</t>
  </si>
  <si>
    <t>Инвестиционная программа ООО "Котельная-Павшино" по развитию системы теплоснабжения мкр. "Павшинская пойма" городского поселения Красногорск на 2018-2020 годы</t>
  </si>
  <si>
    <t>Инвестиционная программа ООО "Энергоресурс" в сфере теплоснабжения на 2018-2022 годы</t>
  </si>
  <si>
    <t>Инвестиционная программа от 01.01.2016 АО "Волоколамское ПТП РЖКХ" в сфере теплоснабжения по реконструкции и модернизации существующих объектов котельных и тепловых сетей, на территории муниципального района Волоколамский на 2016-2021 годы</t>
  </si>
  <si>
    <t>Инвестиционная программа от 01.01.2019 МУП "Тепло Коломны" в сфере теплоснабжения по модернизации и реконструкции централизованных систем теплоснабжения, на территории городского округа Коломенский на 2019-2021 годы</t>
  </si>
  <si>
    <t>Инвестиционная программа от 01.01.2019 МУП "Тепло Коломны" в сфере теплоснабжения по модернизации и реконструкции централизованных систем теплоснабжения, на территории городского округа Коломенский на 2019-2023 годы</t>
  </si>
  <si>
    <t>Инвестиционная программа от 01.01.2019 МУП "Тепло Коломны" в сфере теплоснабжения по развитию системы теплоснабжения, на территории городского округа Коломенский на 2019-2021 годы</t>
  </si>
  <si>
    <t>Инвестиционная программа от 01.10.2018 ООО "РСК" в сфере теплоснабжения по модернизации и развитию систем инженерной инфраструктуры, на территории городского округа Реутов на 2019-2023 годы</t>
  </si>
  <si>
    <t>01.07.2019</t>
  </si>
  <si>
    <t>30.06.2023</t>
  </si>
  <si>
    <t>Инвестиционная программа от 03.09.2018 АО "ТЭП" в сфере теплоснабжения по развитию систем теплоснабжения, на территории городского округа Дмитровский на 2019-2021 годы</t>
  </si>
  <si>
    <t>Инвестиционная программа от 03.09.2018 АО "ТЭП" в сфере теплоснабжения по развитию систем теплоснабжения, на территории городского поселения Дмитров, Дмитровский муниципальный район на 2018-2021 годы</t>
  </si>
  <si>
    <t>03.09.2018</t>
  </si>
  <si>
    <t>Инвестиционная программа от 05.06.2019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Серпухов на 2019-2038 годы</t>
  </si>
  <si>
    <t>05.06.2019</t>
  </si>
  <si>
    <t>20.11.2038</t>
  </si>
  <si>
    <t>Инвестиционная программа от 05.06.2019 ООО «Газпром теплоэнерго МО» в сфере теплоснабжения по строительству, реконструкции и модернизации котельных и тепловых сетей, на территории муниципального района Серпуховский на 2019-2038 годы</t>
  </si>
  <si>
    <t>Инвестиционная программа от 05.09.2017 ОАО "РАТЕКС" в сфере теплоснабжения по модернизации, реконструкции и техническому перевооружению котельных и тепловых сетей, на территории городского округа Раменский на 2018-2021 годы</t>
  </si>
  <si>
    <t>Инвестиционная программа от 05.09.2017 ОАО "РАТЕКС"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округа Раменский на 2018-2021 годы</t>
  </si>
  <si>
    <t>Инвестиционная программа от 05.12.2019 ООО "ИТ Энергосбыт" в сфере теплоснабжения по модернизации систем теплоснабжения, на территории городского округа Пушкинский на 2020-2021 годы</t>
  </si>
  <si>
    <t>Инвестиционная программа от 05.12.2019 ООО "ИТ Энергосбыт" в сфере теплоснабжения по модернизации систем теплоснабжения, на территории городского округа Пушкинский на 2020-2022 годы</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</si>
  <si>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</si>
  <si>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Инвестиционная программа от 08.08.2018 АО "Истринская теплосеть" в сфере теплоснабжения по модернизации и реконструкции объектов, на территории городского округа Истра на 2019-2023 годы</t>
  </si>
  <si>
    <t>Инвестиционная программа от 09.10.2018 МУП "Теплосеть Наро-Фоминского городского округа" в сфере теплоснабжения и горячего водоснабжения по строительству, реконструкции, модернизации и развитию объектов, на территории городского округа Наро-Фоминский на 2019-2024 годы</t>
  </si>
  <si>
    <t>Инвестиционная программа от 09.10.2018 МУП "Теплосеть" в сфере теплоснабжения и горячего водоснабжения по развитию, модернизации и реконструкции котельных и тепловых сетей, на территории городского округа Наро-Фоминский на 2019-2021 годы</t>
  </si>
  <si>
    <t>Инвестиционная программа от 09.10.2018 МУП "Теплосеть" в сфере теплоснабжения по развитию, модернизации и реконструкции котельных и тепловых сетей, на территории городского округа Наро-Фоминский на 2019-2023 годы</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</si>
  <si>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</si>
  <si>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</si>
  <si>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11.08.2020 АО "МОЭГ" в сфере теплоснабжения по строительству тепловых сетей, на территории городского округа на 2020-2021 годы</t>
  </si>
  <si>
    <t>11.08.2020</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</si>
  <si>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</si>
  <si>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Инвестиционная программа от 14.10.2020 ООО "ТВС" в сфере теплоснабжения по реконструкции и модернизации котельных, на территории городского округа Красногорск на 2020-2024 годы</t>
  </si>
  <si>
    <t>14.10.2020</t>
  </si>
  <si>
    <t>Инвестиционная программа от 16.11.2018 АО "Люберецкая теплосеть" в сфере теплоснабжения по комплексному развитию систем инженерной инфраструктуры, на территории городского округа Люберцы на 2019-2023 годы</t>
  </si>
  <si>
    <t>Инвестиционная программа от 18.12.2015 ЗАО "Фрязинская Теплосеть" в сфере теплоснабжения по техническому перевооружению имущественного комплекса, на территории городского округа Фрязино на 2016-2020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</si>
  <si>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Зеленоградский, Пушкинский муниципальный район на 2019-2038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</si>
  <si>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Правдинский, Пушкинский муниципальный район на 2019-2038 годы</t>
  </si>
  <si>
    <t>Инвестиционная программа от 19.07.2019 ООО «Газпром теплоэнерго МО» в сфере теплоснабжения по строительству, реконструкции и модернизации котельных и тепловых сетей, на территории городского поселения Пушкино, Пушкинский муниципальный район на 2019-2038 годы</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</si>
  <si>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</si>
  <si>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</si>
  <si>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</si>
  <si>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</si>
  <si>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</si>
  <si>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</si>
  <si>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Инвестиционная программа от 20.11.2019 АО "ПРОТЭП" в сфере теплоснабжения по реконструкции, модернизации и развитию систем теплоснабжения, на территории городского округа Протвино на 2020-2022 годы</t>
  </si>
  <si>
    <t>Инвестиционная программа от 20.11.2019 АО "ТЭП" в сфере теплоснабжения по модернизации и развитию систем теплоснабжения, на территории городского округа Дмитровский на 2019-2021 годы</t>
  </si>
  <si>
    <t>20.11.2019</t>
  </si>
  <si>
    <t>Инвестиционная программа от 20.11.2019 АО "ТЭП" в сфере теплоснабжения по развитию систем теплоснабжения, на территории городского округа Талдомский на 2019-2021 годы</t>
  </si>
  <si>
    <t>Инвестиционная программа от 20.11.2019 АО "ТЭП" в сфере теплоснабжения по развитию систем теплоснабжения, на территории городского округа Талдомский на 2020-2022 годы</t>
  </si>
  <si>
    <t>Инвестиционная программа от 20.11.2019 МУП "Теплосеть Наро-Фоминского городского округа" в сфере теплоснабжения и горячего водоснабжения по строительству, реконструкции, модернизации и развитию объектов, на территории городского округа Наро-Фоминский на 2019-2024 годы</t>
  </si>
  <si>
    <t>Инвестиционная программа от 20.11.2019 ООО "ВТКХ" в сфере теплоснабжения по комплексному развитию объектов, на территории городского округа Луховицы на 2020 год</t>
  </si>
  <si>
    <t>31.01.2020</t>
  </si>
  <si>
    <t>Инвестиционная программа от 20.11.2019 ООО "ВТКХ" в сфере теплоснабжения по модернизации, реконструкции и техническому перевооружению объектов, на территории городского округа Луховицы на 2020 год</t>
  </si>
  <si>
    <t>Инвестиционная программа от 20.11.2019 ООО «САМОЛЕТ ЭНЕРГО» в сфере теплоснабжения по строительству ЦТП, на территории городского округа Красногорск на 2020-2023 годы</t>
  </si>
  <si>
    <t>Инвестиционная программа от 22.10.2018 ООО "Теплоцентраль" в сфере теплоснабжения в отношении котельных и тепловых сетей, на территории городского округа Красноармейск на 2019-2021 годы</t>
  </si>
  <si>
    <t>Инвестиционная программа от 22.10.2018 УМП "Лобненская Теплосеть" в сфере теплоснабжения по модернизации, развитию и техническому перевооружению котельных и тепловых сетей, на территории городского округа Лобня на 2019-2023 годы</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</si>
  <si>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</si>
  <si>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Инвестиционная программа от 24.10.2018 ДМУП "ЭКПО" в сфере теплоснабжения по развитию, реконструкции и модернизации систем систем теплоснабжения, на территории городского округа Дзержинский на 2019-2023 годы</t>
  </si>
  <si>
    <t>Инвестиционная программа от 24.10.2018 ОАО "НКС" в сфере теплоснабжения по модернизации котельных, на территории городского поселения Ногинск, Ногинский муниципальный район на 2019-2022 годы</t>
  </si>
  <si>
    <t>Инвестиционная программа от 24.10.2018 ООО "Компьюлинк Инфраструктра Ликино-Дулево" в сфере теплоснабжения по модернизации и реконструкции систем теплоснабжения, на территории городского округа Ликино-Дулёво на 2019-2042 годы</t>
  </si>
  <si>
    <t>24.10.2019</t>
  </si>
  <si>
    <t>31.07.2042</t>
  </si>
  <si>
    <t>Инвестиционная программа от 24.10.2018 ООО "Компьюлинк Инфраструктра Ликино-Дулево" в сфере теплоснабжения по строительству, реконструкции и модернизации объектов, на территории городского округа Ликино-Дулёво на 2019-2042 годы</t>
  </si>
  <si>
    <t>Инвестиционная программа от 24.10.2018 ПАО "Мосэнерго" в сфере теплоснабжения по модернизации и реконструкции объектов на 2019-2023 годы</t>
  </si>
  <si>
    <t>Инвестиционная программа от 25.10.2018 МУП КХ "Егорьевские инженерные сети" в сфере теплоснабжения по модернизации и развитию объектов, на территории городского округа Егорьевск на 2019-2023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</si>
  <si>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</si>
  <si>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</si>
  <si>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</si>
  <si>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</si>
  <si>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</si>
  <si>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</si>
  <si>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</si>
  <si>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</si>
  <si>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Инвестиционная программа от 26.09.2017 АО "Бронницкий ТВК" в сфере теплоснабжения по модернизации и развитию котельных и тепловых сетей, на территории городского округа Бронницы на 2018-2022 годы</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</si>
  <si>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</si>
  <si>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Инвестиционная программа от 26.12.2018 АО "Мытищинская теплосеть" в сфере теплоснабжения по модернизации систем теплоснабжения, на территории городского округа Мытищи на 2018-2024 годы</t>
  </si>
  <si>
    <t>26.12.2018</t>
  </si>
  <si>
    <t>Инвестиционная программа от 26.12.2018 АО "Мытищинская теплосеть" в сфере теплоснабжения по модернизации систем теплоснабжения, на территории городского округа Мытищи на 2019-2024 годы</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</si>
  <si>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</si>
  <si>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Инвестиционная программа от 27.09.2017 МПКХ "Шаховская" в сфере теплоснабжения по реконструкции тепловых сетей, на территории городского округа Шаховская на 2018-2022 годы</t>
  </si>
  <si>
    <t>Инвестиционная программа от 27.09.2019 АО "ЭНЕРГОТЕН" в сфере теплоснабжения по развитию системы теплоснабжения, на территории городского округа Дубна на 2020-2026 годы</t>
  </si>
  <si>
    <t>Инвестиционная программа от 28.09.2017 АО "Красногорская теплосеть" в сфере теплоснабжения в отношении систем теплоснабжения, на территории городского округа Красногорск на 2018-2023 годы</t>
  </si>
  <si>
    <t>Инвестиционная программа от 28.09.2017 АО "Красногорская теплосеть" в сфере теплоснабжения в отношении системы теплоснабжения, на территории городского округа Красногорск на 2018-2023 годы</t>
  </si>
  <si>
    <t>Инвестиционная программа от 28.09.2017 АО "Красногорская теплосеть" в сфере теплоснабжения по развитию, модернизации и реконструкции систем теплоснабжения, на территории городского округа Красногорск на 2018-2022 годы</t>
  </si>
  <si>
    <t>Инвестиционная программа от 28.09.2017 АО "Красногорская теплосеть" в сфере теплоснабжения по строительству, реконструкции, модернизации и развитию систем теплоснабжения, на территории городского округа Красногорск на 2018-2022 годы</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</si>
  <si>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</si>
  <si>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</si>
  <si>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</si>
  <si>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Инвестиционная программа от 29.10.2015 МУП "УЭ" в сфере теплоснабжения по модернизации и реконструкции тепловых сетей, на территории городского округа Черноголовка на 2016-2022 годы</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</si>
  <si>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</si>
  <si>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</si>
  <si>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Инвестиционная программа от 29.12.2018 МУП "СПТС" в сфере теплоснабжения и горячего водоснабжения по развитию и модернизации систем теплоснабжения, на территории городского поселения Город Сергиев Посад, Сергиево-Посадский муниципальный район на 2019-2021 годы</t>
  </si>
  <si>
    <t>Инвестиционная программа от 30.10.2018 МУП "Тепло Коломны" в сфере теплоснабжения по модернизации систем теплоснабжения, на территории городского округа Коломенский на 2019-2023 годы</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</si>
  <si>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</si>
  <si>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</si>
  <si>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Инвестиционная программа от 31.05.2017 АО "ЖИЛСЕРВИС" в сфере теплоснабжения по развитию, модернизации и реконструкции котельных и тепловых сетей, на территории городского округа Рузский на 2018-2022 годы</t>
  </si>
  <si>
    <t>Инвестиционная программа по развитию системы теплоснабжения Воскресенского муниципального района на 2012-2021 годы</t>
  </si>
  <si>
    <t>01.07.2012</t>
  </si>
  <si>
    <t>30.06.2021</t>
  </si>
  <si>
    <t>Инвестиционная программа по реконструкции, модернизации и развитию систем теплоснабжения ПАО "Красногорская теплосеть" на 2018-2022 годы</t>
  </si>
  <si>
    <t>Инвестиционная программа филиала ГУП МО "Коммунальные системы Московской области" "Орехово-Зуевские тепловые системы" по развитию и модернизации системы теплоснабжения на территории городского округа Орехово-Зуево на 2017-2021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</si>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</sst>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626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4"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34"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174" fontId="0" fillId="38" borderId="17" xfId="0" applyFont="1" applyFill="1" applyBorder="1" applyNumberFormat="1">
      <alignment horizontal="center" vertical="center" wrapText="1"/>
      <protection locked="0"/>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37" fillId="0" borderId="0" xfId="0" applyFont="1" applyNumberFormat="1">
      <alignment vertical="center"/>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vertical="top"/>
    </xf>
    <xf numFmtId="0" fontId="19" fillId="0" borderId="0" xfId="0" applyFont="1" applyNumberFormat="1">
      <alignment vertical="top" wrapText="1"/>
    </xf>
    <xf numFmtId="0" fontId="28" fillId="0" borderId="0" xfId="0" applyFont="1" applyNumberFormat="1">
      <alignment vertical="center" wrapText="1"/>
    </xf>
    <xf numFmtId="0" fontId="19" fillId="0" borderId="36" xfId="0" applyFont="1" applyBorder="1" applyNumberFormat="1">
      <alignment vertical="center" wrapText="1"/>
    </xf>
    <xf numFmtId="0" fontId="0" fillId="33" borderId="12" xfId="0" applyFont="1" applyFill="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62" fillId="0" borderId="0" xfId="0" applyFont="1" applyNumberFormat="1">
      <alignment vertical="center" wrapText="1"/>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 fontId="0" fillId="38" borderId="12" xfId="0" applyFont="1" applyFill="1" applyBorder="1" applyNumberFormat="1">
      <alignment horizontal="right" vertical="center" wrapText="1"/>
      <protection locked="0"/>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rapotkina_OV@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3e54a362-148c-470b-9edf-0d7466bbf29f" TargetMode="External"/><Relationship Id="rId3" Type="http://schemas.openxmlformats.org/officeDocument/2006/relationships/hyperlink" Target="https://portal.eias.ru/Portal/DownloadPage.aspx?type=12&amp;guid=e1a5ffbd-01ea-45d9-bd85-64ac8ac9ae5d"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82436-2A96-07EC-418D-0A185B8671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0261D-2B16-D1B4-A138-D0A0094284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253" width="9.140625" hidden="1" customWidth="1"/>
    <col min="2" max="2" style="3232" width="9.140625" hidden="1" customWidth="1"/>
    <col min="3" max="3" style="2623" width="9.140625" hidden="1" customWidth="1"/>
    <col min="4" max="4" style="3254" width="3.7109375" customWidth="1"/>
    <col min="5" max="5" style="3232" width="6.28125" customWidth="1"/>
    <col min="6" max="6" style="2623" width="1.7109375" hidden="1" customWidth="1"/>
    <col min="7" max="8" style="3232" width="30.7109375" customWidth="1"/>
    <col min="9" max="9" style="3232" width="9.00390625" customWidth="1"/>
    <col min="10" max="10" style="3232" width="12.140625" customWidth="1"/>
    <col min="11" max="11" style="3232" width="46.7109375" customWidth="1"/>
    <col min="12" max="12" style="3232" width="100.28125" customWidth="1"/>
    <col min="13" max="13" style="3256" width="7.57421875" customWidth="1"/>
    <col min="14" max="22" style="3232" width="10.57421875"/>
  </cols>
  <sheetData>
    <row s="3209" customFormat="1" customHeight="1" ht="5.25" hidden="1">
      <c r="C1" s="517"/>
      <c r="D1" s="500"/>
      <c r="F1" s="517"/>
      <c r="G1" s="495" t="s">
        <v>82</v>
      </c>
      <c r="H1" s="495" t="s">
        <v>83</v>
      </c>
      <c r="I1" s="495" t="s">
        <v>84</v>
      </c>
      <c r="P1" s="495" t="s">
        <v>82</v>
      </c>
      <c r="Q1" s="495" t="s">
        <v>83</v>
      </c>
      <c r="R1" s="495" t="s">
        <v>84</v>
      </c>
    </row>
    <row s="3209" customFormat="1" customHeight="1" ht="5.25" hidden="1">
      <c r="C2" s="517"/>
      <c r="D2" s="500"/>
      <c r="F2" s="517"/>
    </row>
    <row s="3204" customFormat="1" customHeight="1" ht="6">
      <c r="A3" s="485"/>
      <c r="D3" s="492"/>
      <c r="E3" s="487"/>
      <c r="F3" s="487"/>
      <c r="G3" s="487"/>
      <c r="H3" s="487"/>
      <c r="I3" s="488"/>
      <c r="J3" s="489"/>
      <c r="K3" s="489"/>
      <c r="L3" s="489"/>
    </row>
    <row customHeight="1" ht="22.5">
      <c r="D4" s="456"/>
      <c r="E4" s="2091" t="s">
        <v>385</v>
      </c>
      <c r="F4" s="2091"/>
      <c r="G4" s="2092"/>
      <c r="H4" s="2092"/>
      <c r="I4" s="2093"/>
      <c r="J4" s="497"/>
      <c r="K4" s="459"/>
      <c r="L4" s="459"/>
    </row>
    <row s="2623" customFormat="1" customHeight="1" ht="17.25">
      <c r="A5" s="765"/>
      <c r="D5" s="828"/>
      <c r="E5" s="2079" t="str">
        <f>IF(org=0,"Не определено",org)</f>
        <v>Филиал "Шатурская ГРЭС" ПАО "Юнипро"</v>
      </c>
      <c r="F5" s="2079"/>
      <c r="G5" s="2080"/>
      <c r="H5" s="2080"/>
      <c r="I5" s="2081"/>
      <c r="J5" s="497"/>
      <c r="K5" s="459"/>
      <c r="L5" s="459"/>
      <c r="M5" s="513"/>
    </row>
    <row s="3204" customFormat="1" customHeight="1" ht="11.25">
      <c r="A6" s="485"/>
      <c r="D6" s="492"/>
      <c r="E6" s="487"/>
      <c r="F6" s="487"/>
      <c r="G6" s="490"/>
      <c r="H6" s="490"/>
      <c r="I6" s="491"/>
      <c r="J6" s="491"/>
      <c r="K6" s="758"/>
      <c r="L6" s="491"/>
    </row>
    <row customHeight="1" ht="14.25">
      <c r="D7" s="456"/>
      <c r="E7" s="2061" t="s">
        <v>295</v>
      </c>
      <c r="F7" s="2061"/>
      <c r="G7" s="2062"/>
      <c r="H7" s="2062"/>
      <c r="I7" s="2062"/>
      <c r="J7" s="2062"/>
      <c r="K7" s="2062"/>
      <c r="L7" s="2067" t="s">
        <v>296</v>
      </c>
    </row>
    <row customHeight="1" ht="45">
      <c r="D8" s="456"/>
      <c r="E8" s="479" t="s">
        <v>87</v>
      </c>
      <c r="F8" s="829"/>
      <c r="G8" s="471" t="s">
        <v>85</v>
      </c>
      <c r="H8" s="471" t="s">
        <v>86</v>
      </c>
      <c r="I8" s="420" t="s">
        <v>84</v>
      </c>
      <c r="J8" s="420" t="s">
        <v>386</v>
      </c>
      <c r="K8" s="420" t="s">
        <v>387</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388</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204" customFormat="1" customHeight="1" ht="14.25">
      <c r="A12" s="1953"/>
      <c r="B12" s="510"/>
      <c r="C12" s="510"/>
      <c r="D12" s="872"/>
      <c r="E12" s="829">
        <v>1</v>
      </c>
      <c r="F12" s="870">
        <v>23</v>
      </c>
      <c r="G12" s="869"/>
      <c r="H12" s="799"/>
      <c r="I12" s="797"/>
      <c r="J12" s="526" t="s">
        <v>61</v>
      </c>
      <c r="K12" s="1172" t="s">
        <v>24</v>
      </c>
      <c r="L12" s="2094"/>
      <c r="M12" s="517"/>
      <c r="N12" s="517"/>
      <c r="O12" s="517"/>
      <c r="P12" s="522" t="s">
        <v>389</v>
      </c>
      <c r="Q12" s="522" t="s">
        <v>390</v>
      </c>
      <c r="R12" s="523" t="s">
        <v>391</v>
      </c>
      <c r="S12" s="517" t="s">
        <v>392</v>
      </c>
      <c r="T12" s="517"/>
      <c r="U12" s="517"/>
      <c r="V12" s="517"/>
    </row>
    <row customHeight="1" ht="15">
      <c r="A13" s="1953"/>
      <c r="B13" s="511"/>
      <c r="D13" s="512"/>
      <c r="E13" s="411"/>
      <c r="F13" s="535"/>
      <c r="G13" s="422" t="s">
        <v>101</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299A7-281B-37CB-926D-85AABD76AB94}" mc:Ignorable="x14ac xr xr2 xr3">
  <sheetPr>
    <tabColor theme="6" tint="0.4"/>
  </sheetPr>
  <dimension ref="A1:DL64"/>
  <sheetViews>
    <sheetView topLeftCell="A1" showGridLines="0" zoomScale="90" workbookViewId="0">
      <selection activeCell="BM49" sqref="BM49"/>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948" width="3.7109375" customWidth="1"/>
    <col min="17" max="18" style="3949" width="3.7109375" customWidth="1"/>
    <col min="19" max="19" style="3950" width="12.7109375" customWidth="1"/>
    <col min="20" max="20" style="3042" width="35.7109375" customWidth="1"/>
    <col min="21" max="21" style="3042" width="0.140625" customWidth="1"/>
    <col min="22" max="22" style="3042" width="24.7109375" hidden="1" customWidth="1"/>
    <col min="23" max="23" style="3042" width="0.140625" hidden="1" customWidth="1"/>
    <col min="24" max="25" style="3042" width="24.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24.7109375" customWidth="1"/>
    <col min="31" max="31" style="3042" width="0.140625" customWidth="1"/>
    <col min="32" max="33" style="3042" width="24.7109375" customWidth="1"/>
    <col min="34" max="34" style="3042" width="11.7109375" customWidth="1"/>
    <col min="35" max="35" style="3042" width="3.7109375" customWidth="1"/>
    <col min="36" max="36" style="3042" width="11.7109375" customWidth="1"/>
    <col min="37" max="37" style="3042" width="8.57421875" customWidth="1"/>
    <col min="109" max="109" width="10.57421875" hidden="1"/>
    <col min="110" max="110" style="3042" width="4.7109375" customWidth="1"/>
    <col min="111" max="111" style="3042" width="115.7109375" customWidth="1"/>
    <col min="112" max="113" style="2611" width="10.57421875"/>
    <col min="114" max="114" style="2611" width="11.140625" customWidth="1"/>
    <col min="115" max="116" style="2611" width="10.57421875"/>
  </cols>
  <sheetData>
    <row customHeight="1" ht="14.25" hidden="1">
      <c r="Y1" s="323"/>
      <c r="Z1" s="323"/>
      <c r="AG1" s="323"/>
      <c r="AH1" s="323"/>
      <c r="AL1" s="3321"/>
      <c r="AM1" s="3321"/>
      <c r="AN1" s="3321"/>
      <c r="AO1" s="3321"/>
      <c r="AP1" s="3321"/>
      <c r="AQ1" s="3321"/>
      <c r="AR1" s="3321"/>
      <c r="AS1" s="3321"/>
      <c r="AT1" s="3321"/>
      <c r="AU1" s="3321"/>
      <c r="AV1" s="3321"/>
      <c r="AW1" s="3321"/>
      <c r="AX1" s="3321"/>
      <c r="AY1" s="3321"/>
      <c r="AZ1" s="3321"/>
      <c r="BA1" s="3321"/>
      <c r="BB1" s="3321"/>
      <c r="BC1" s="3321"/>
      <c r="BD1" s="3321"/>
      <c r="BE1" s="3321"/>
      <c r="BF1" s="3321"/>
      <c r="BG1" s="3321"/>
      <c r="BH1" s="3321"/>
      <c r="BI1" s="3321"/>
      <c r="BJ1" s="3321"/>
      <c r="BK1" s="3321"/>
      <c r="BL1" s="3321"/>
      <c r="BM1" s="3321"/>
      <c r="BN1" s="3321"/>
      <c r="BO1" s="3321"/>
      <c r="BP1" s="3321"/>
      <c r="BQ1" s="3321"/>
      <c r="BR1" s="3321"/>
      <c r="BS1" s="3321"/>
      <c r="BT1" s="3321"/>
      <c r="BU1" s="3321"/>
      <c r="BV1" s="3321"/>
      <c r="BW1" s="3321"/>
      <c r="BX1" s="3321"/>
      <c r="BY1" s="3321"/>
      <c r="BZ1" s="3321"/>
      <c r="CA1" s="3321"/>
      <c r="CB1" s="3321"/>
      <c r="CC1" s="3321"/>
      <c r="CD1" s="3321"/>
      <c r="CE1" s="3321"/>
      <c r="CF1" s="3321"/>
      <c r="CG1" s="3321"/>
      <c r="CH1" s="3321"/>
      <c r="CI1" s="3321"/>
      <c r="CJ1" s="3321"/>
      <c r="CK1" s="3321"/>
      <c r="CL1" s="3321"/>
      <c r="CM1" s="3321"/>
      <c r="CN1" s="3321"/>
      <c r="CO1" s="3321"/>
      <c r="CP1" s="3321"/>
      <c r="CQ1" s="3321"/>
      <c r="CR1" s="3321"/>
      <c r="CS1" s="3321"/>
      <c r="CT1" s="3321"/>
      <c r="CU1" s="3321"/>
      <c r="CV1" s="3321"/>
      <c r="CW1" s="3321"/>
      <c r="CX1" s="3321"/>
      <c r="CY1" s="3321"/>
      <c r="CZ1" s="3321"/>
      <c r="DA1" s="3321"/>
      <c r="DB1" s="3321"/>
      <c r="DC1" s="3321"/>
      <c r="DD1" s="3321"/>
      <c r="DE1" s="3321"/>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35"/>
      <c r="AM2" s="3336"/>
      <c r="AN2" s="3336"/>
      <c r="AO2" s="3336"/>
      <c r="AP2" s="3336"/>
      <c r="AQ2" s="3336"/>
      <c r="AR2" s="3336"/>
      <c r="AS2" s="3337"/>
      <c r="AT2" s="3335"/>
      <c r="AU2" s="3336"/>
      <c r="AV2" s="3336"/>
      <c r="AW2" s="3336"/>
      <c r="AX2" s="3336"/>
      <c r="AY2" s="3336"/>
      <c r="AZ2" s="3336"/>
      <c r="BA2" s="3337"/>
      <c r="BB2" s="3335"/>
      <c r="BC2" s="3336"/>
      <c r="BD2" s="3336"/>
      <c r="BE2" s="3336"/>
      <c r="BF2" s="3336"/>
      <c r="BG2" s="3336"/>
      <c r="BH2" s="3336"/>
      <c r="BI2" s="3337"/>
      <c r="BJ2" s="3335"/>
      <c r="BK2" s="3336"/>
      <c r="BL2" s="3336"/>
      <c r="BM2" s="3336"/>
      <c r="BN2" s="3336"/>
      <c r="BO2" s="3336"/>
      <c r="BP2" s="3336"/>
      <c r="BQ2" s="3337"/>
      <c r="BR2" s="3335"/>
      <c r="BS2" s="3336"/>
      <c r="BT2" s="3336"/>
      <c r="BU2" s="3336"/>
      <c r="BV2" s="3336"/>
      <c r="BW2" s="3336"/>
      <c r="BX2" s="3336"/>
      <c r="BY2" s="3337"/>
      <c r="BZ2" s="3335"/>
      <c r="CA2" s="3336"/>
      <c r="CB2" s="3336"/>
      <c r="CC2" s="3336"/>
      <c r="CD2" s="3336"/>
      <c r="CE2" s="3336"/>
      <c r="CF2" s="3336"/>
      <c r="CG2" s="3337"/>
      <c r="CH2" s="3335"/>
      <c r="CI2" s="3336"/>
      <c r="CJ2" s="3336"/>
      <c r="CK2" s="3336"/>
      <c r="CL2" s="3336"/>
      <c r="CM2" s="3336"/>
      <c r="CN2" s="3336"/>
      <c r="CO2" s="3337"/>
      <c r="CP2" s="3335"/>
      <c r="CQ2" s="3336"/>
      <c r="CR2" s="3336"/>
      <c r="CS2" s="3336"/>
      <c r="CT2" s="3336"/>
      <c r="CU2" s="3336"/>
      <c r="CV2" s="3336"/>
      <c r="CW2" s="3337"/>
      <c r="CX2" s="3335"/>
      <c r="CY2" s="3336"/>
      <c r="CZ2" s="3336"/>
      <c r="DA2" s="3336"/>
      <c r="DB2" s="3336"/>
      <c r="DC2" s="3336"/>
      <c r="DD2" s="3336"/>
      <c r="DE2" s="3337"/>
      <c r="DF2" s="2103"/>
      <c r="DG2" s="1286" t="s">
        <v>393</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35"/>
      <c r="AM3" s="3336"/>
      <c r="AN3" s="3336"/>
      <c r="AO3" s="3336"/>
      <c r="AP3" s="3336"/>
      <c r="AQ3" s="3336"/>
      <c r="AR3" s="3336"/>
      <c r="AS3" s="3337"/>
      <c r="AT3" s="3335"/>
      <c r="AU3" s="3336"/>
      <c r="AV3" s="3336"/>
      <c r="AW3" s="3336"/>
      <c r="AX3" s="3336"/>
      <c r="AY3" s="3336"/>
      <c r="AZ3" s="3336"/>
      <c r="BA3" s="3337"/>
      <c r="BB3" s="3335"/>
      <c r="BC3" s="3336"/>
      <c r="BD3" s="3336"/>
      <c r="BE3" s="3336"/>
      <c r="BF3" s="3336"/>
      <c r="BG3" s="3336"/>
      <c r="BH3" s="3336"/>
      <c r="BI3" s="3337"/>
      <c r="BJ3" s="3335"/>
      <c r="BK3" s="3336"/>
      <c r="BL3" s="3336"/>
      <c r="BM3" s="3336"/>
      <c r="BN3" s="3336"/>
      <c r="BO3" s="3336"/>
      <c r="BP3" s="3336"/>
      <c r="BQ3" s="3337"/>
      <c r="BR3" s="3335"/>
      <c r="BS3" s="3336"/>
      <c r="BT3" s="3336"/>
      <c r="BU3" s="3336"/>
      <c r="BV3" s="3336"/>
      <c r="BW3" s="3336"/>
      <c r="BX3" s="3336"/>
      <c r="BY3" s="3337"/>
      <c r="BZ3" s="3335"/>
      <c r="CA3" s="3336"/>
      <c r="CB3" s="3336"/>
      <c r="CC3" s="3336"/>
      <c r="CD3" s="3336"/>
      <c r="CE3" s="3336"/>
      <c r="CF3" s="3336"/>
      <c r="CG3" s="3337"/>
      <c r="CH3" s="3335"/>
      <c r="CI3" s="3336"/>
      <c r="CJ3" s="3336"/>
      <c r="CK3" s="3336"/>
      <c r="CL3" s="3336"/>
      <c r="CM3" s="3336"/>
      <c r="CN3" s="3336"/>
      <c r="CO3" s="3337"/>
      <c r="CP3" s="3335"/>
      <c r="CQ3" s="3336"/>
      <c r="CR3" s="3336"/>
      <c r="CS3" s="3336"/>
      <c r="CT3" s="3336"/>
      <c r="CU3" s="3336"/>
      <c r="CV3" s="3336"/>
      <c r="CW3" s="3337"/>
      <c r="CX3" s="3335"/>
      <c r="CY3" s="3336"/>
      <c r="CZ3" s="3336"/>
      <c r="DA3" s="3336"/>
      <c r="DB3" s="3336"/>
      <c r="DC3" s="3336"/>
      <c r="DD3" s="3336"/>
      <c r="DE3" s="3337"/>
      <c r="DF3" s="2103"/>
      <c r="DG3" s="1286" t="s">
        <v>395</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35"/>
      <c r="AM4" s="3336"/>
      <c r="AN4" s="3336"/>
      <c r="AO4" s="3336"/>
      <c r="AP4" s="3336"/>
      <c r="AQ4" s="3336"/>
      <c r="AR4" s="3336"/>
      <c r="AS4" s="3337"/>
      <c r="AT4" s="3335"/>
      <c r="AU4" s="3336"/>
      <c r="AV4" s="3336"/>
      <c r="AW4" s="3336"/>
      <c r="AX4" s="3336"/>
      <c r="AY4" s="3336"/>
      <c r="AZ4" s="3336"/>
      <c r="BA4" s="3337"/>
      <c r="BB4" s="3335"/>
      <c r="BC4" s="3336"/>
      <c r="BD4" s="3336"/>
      <c r="BE4" s="3336"/>
      <c r="BF4" s="3336"/>
      <c r="BG4" s="3336"/>
      <c r="BH4" s="3336"/>
      <c r="BI4" s="3337"/>
      <c r="BJ4" s="3335"/>
      <c r="BK4" s="3336"/>
      <c r="BL4" s="3336"/>
      <c r="BM4" s="3336"/>
      <c r="BN4" s="3336"/>
      <c r="BO4" s="3336"/>
      <c r="BP4" s="3336"/>
      <c r="BQ4" s="3337"/>
      <c r="BR4" s="3335"/>
      <c r="BS4" s="3336"/>
      <c r="BT4" s="3336"/>
      <c r="BU4" s="3336"/>
      <c r="BV4" s="3336"/>
      <c r="BW4" s="3336"/>
      <c r="BX4" s="3336"/>
      <c r="BY4" s="3337"/>
      <c r="BZ4" s="3335"/>
      <c r="CA4" s="3336"/>
      <c r="CB4" s="3336"/>
      <c r="CC4" s="3336"/>
      <c r="CD4" s="3336"/>
      <c r="CE4" s="3336"/>
      <c r="CF4" s="3336"/>
      <c r="CG4" s="3337"/>
      <c r="CH4" s="3335"/>
      <c r="CI4" s="3336"/>
      <c r="CJ4" s="3336"/>
      <c r="CK4" s="3336"/>
      <c r="CL4" s="3336"/>
      <c r="CM4" s="3336"/>
      <c r="CN4" s="3336"/>
      <c r="CO4" s="3337"/>
      <c r="CP4" s="3335"/>
      <c r="CQ4" s="3336"/>
      <c r="CR4" s="3336"/>
      <c r="CS4" s="3336"/>
      <c r="CT4" s="3336"/>
      <c r="CU4" s="3336"/>
      <c r="CV4" s="3336"/>
      <c r="CW4" s="3337"/>
      <c r="CX4" s="3335"/>
      <c r="CY4" s="3336"/>
      <c r="CZ4" s="3336"/>
      <c r="DA4" s="3336"/>
      <c r="DB4" s="3336"/>
      <c r="DC4" s="3336"/>
      <c r="DD4" s="3336"/>
      <c r="DE4" s="3337"/>
      <c r="DF4" s="2103"/>
      <c r="DG4" s="1286" t="s">
        <v>397</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35"/>
      <c r="AM5" s="3336"/>
      <c r="AN5" s="3336"/>
      <c r="AO5" s="3336"/>
      <c r="AP5" s="3336"/>
      <c r="AQ5" s="3336"/>
      <c r="AR5" s="3336"/>
      <c r="AS5" s="3337"/>
      <c r="AT5" s="3335"/>
      <c r="AU5" s="3336"/>
      <c r="AV5" s="3336"/>
      <c r="AW5" s="3336"/>
      <c r="AX5" s="3336"/>
      <c r="AY5" s="3336"/>
      <c r="AZ5" s="3336"/>
      <c r="BA5" s="3337"/>
      <c r="BB5" s="3335"/>
      <c r="BC5" s="3336"/>
      <c r="BD5" s="3336"/>
      <c r="BE5" s="3336"/>
      <c r="BF5" s="3336"/>
      <c r="BG5" s="3336"/>
      <c r="BH5" s="3336"/>
      <c r="BI5" s="3337"/>
      <c r="BJ5" s="3335"/>
      <c r="BK5" s="3336"/>
      <c r="BL5" s="3336"/>
      <c r="BM5" s="3336"/>
      <c r="BN5" s="3336"/>
      <c r="BO5" s="3336"/>
      <c r="BP5" s="3336"/>
      <c r="BQ5" s="3337"/>
      <c r="BR5" s="3335"/>
      <c r="BS5" s="3336"/>
      <c r="BT5" s="3336"/>
      <c r="BU5" s="3336"/>
      <c r="BV5" s="3336"/>
      <c r="BW5" s="3336"/>
      <c r="BX5" s="3336"/>
      <c r="BY5" s="3337"/>
      <c r="BZ5" s="3335"/>
      <c r="CA5" s="3336"/>
      <c r="CB5" s="3336"/>
      <c r="CC5" s="3336"/>
      <c r="CD5" s="3336"/>
      <c r="CE5" s="3336"/>
      <c r="CF5" s="3336"/>
      <c r="CG5" s="3337"/>
      <c r="CH5" s="3335"/>
      <c r="CI5" s="3336"/>
      <c r="CJ5" s="3336"/>
      <c r="CK5" s="3336"/>
      <c r="CL5" s="3336"/>
      <c r="CM5" s="3336"/>
      <c r="CN5" s="3336"/>
      <c r="CO5" s="3337"/>
      <c r="CP5" s="3335"/>
      <c r="CQ5" s="3336"/>
      <c r="CR5" s="3336"/>
      <c r="CS5" s="3336"/>
      <c r="CT5" s="3336"/>
      <c r="CU5" s="3336"/>
      <c r="CV5" s="3336"/>
      <c r="CW5" s="3337"/>
      <c r="CX5" s="3335"/>
      <c r="CY5" s="3336"/>
      <c r="CZ5" s="3336"/>
      <c r="DA5" s="3336"/>
      <c r="DB5" s="3336"/>
      <c r="DC5" s="3336"/>
      <c r="DD5" s="3336"/>
      <c r="DE5" s="3337"/>
      <c r="DF5" s="2103"/>
      <c r="DG5" s="1286" t="s">
        <v>399</v>
      </c>
      <c r="DI5" s="506"/>
      <c r="DJ5" s="506" t="str">
        <f>IF(T5="","",T5)</f>
        <v>Источник тепловой энергии  </v>
      </c>
      <c r="DK5" s="506"/>
      <c r="DL5" s="506"/>
    </row>
    <row customHeight="1" ht="47.25" hidden="1">
      <c r="A6" s="1393"/>
      <c r="B6" s="1393"/>
      <c r="C6" s="1393"/>
      <c r="D6" s="1393"/>
      <c r="E6" s="2108"/>
      <c r="F6" s="2108"/>
      <c r="G6" s="2108"/>
      <c r="H6" s="2108"/>
      <c r="I6" s="2109">
        <f>S5&amp;".1"</f>
      </c>
      <c r="J6" s="1393"/>
      <c r="K6" s="1393"/>
      <c r="L6" s="1394" t="s">
        <v>400</v>
      </c>
      <c r="M6" s="543"/>
      <c r="P6" s="2111">
        <v>1</v>
      </c>
      <c r="Q6" s="1335"/>
      <c r="R6" s="352"/>
      <c r="S6" s="1339">
        <f>$I6</f>
      </c>
      <c r="T6" s="273" t="s">
        <v>401</v>
      </c>
      <c r="U6" s="288"/>
      <c r="V6" s="2095"/>
      <c r="W6" s="2096"/>
      <c r="X6" s="2096"/>
      <c r="Y6" s="2096"/>
      <c r="Z6" s="2096"/>
      <c r="AA6" s="2096"/>
      <c r="AB6" s="2096"/>
      <c r="AC6" s="2097"/>
      <c r="AD6" s="2095"/>
      <c r="AE6" s="2096"/>
      <c r="AF6" s="2096"/>
      <c r="AG6" s="2096"/>
      <c r="AH6" s="2096"/>
      <c r="AI6" s="2096"/>
      <c r="AJ6" s="2096"/>
      <c r="AK6" s="2096"/>
      <c r="AL6" s="3356"/>
      <c r="AM6" s="3357"/>
      <c r="AN6" s="3357"/>
      <c r="AO6" s="3357"/>
      <c r="AP6" s="3357"/>
      <c r="AQ6" s="3357"/>
      <c r="AR6" s="3357"/>
      <c r="AS6" s="3358"/>
      <c r="AT6" s="3356"/>
      <c r="AU6" s="3357"/>
      <c r="AV6" s="3357"/>
      <c r="AW6" s="3357"/>
      <c r="AX6" s="3357"/>
      <c r="AY6" s="3357"/>
      <c r="AZ6" s="3357"/>
      <c r="BA6" s="3358"/>
      <c r="BB6" s="3356"/>
      <c r="BC6" s="3357"/>
      <c r="BD6" s="3357"/>
      <c r="BE6" s="3357"/>
      <c r="BF6" s="3357"/>
      <c r="BG6" s="3357"/>
      <c r="BH6" s="3357"/>
      <c r="BI6" s="3358"/>
      <c r="BJ6" s="3356"/>
      <c r="BK6" s="3357"/>
      <c r="BL6" s="3357"/>
      <c r="BM6" s="3357"/>
      <c r="BN6" s="3357"/>
      <c r="BO6" s="3357"/>
      <c r="BP6" s="3357"/>
      <c r="BQ6" s="3358"/>
      <c r="BR6" s="3356"/>
      <c r="BS6" s="3357"/>
      <c r="BT6" s="3357"/>
      <c r="BU6" s="3357"/>
      <c r="BV6" s="3357"/>
      <c r="BW6" s="3357"/>
      <c r="BX6" s="3357"/>
      <c r="BY6" s="3358"/>
      <c r="BZ6" s="3356"/>
      <c r="CA6" s="3357"/>
      <c r="CB6" s="3357"/>
      <c r="CC6" s="3357"/>
      <c r="CD6" s="3357"/>
      <c r="CE6" s="3357"/>
      <c r="CF6" s="3357"/>
      <c r="CG6" s="3358"/>
      <c r="CH6" s="3356"/>
      <c r="CI6" s="3357"/>
      <c r="CJ6" s="3357"/>
      <c r="CK6" s="3357"/>
      <c r="CL6" s="3357"/>
      <c r="CM6" s="3357"/>
      <c r="CN6" s="3357"/>
      <c r="CO6" s="3358"/>
      <c r="CP6" s="3356"/>
      <c r="CQ6" s="3357"/>
      <c r="CR6" s="3357"/>
      <c r="CS6" s="3357"/>
      <c r="CT6" s="3357"/>
      <c r="CU6" s="3357"/>
      <c r="CV6" s="3357"/>
      <c r="CW6" s="3358"/>
      <c r="CX6" s="3356"/>
      <c r="CY6" s="3357"/>
      <c r="CZ6" s="3357"/>
      <c r="DA6" s="3357"/>
      <c r="DB6" s="3357"/>
      <c r="DC6" s="3357"/>
      <c r="DD6" s="3357"/>
      <c r="DE6" s="3358"/>
      <c r="DF6" s="2097"/>
      <c r="DG6" s="1286" t="s">
        <v>402</v>
      </c>
      <c r="DI6" s="506"/>
      <c r="DJ6" s="506" t="str">
        <f>IF(T6="","",T6)</f>
        <v>Схема подключения теплопотребляющей установки к коллектору источника тепловой энергии</v>
      </c>
      <c r="DK6" s="506"/>
      <c r="DL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39">
        <f>$J7</f>
      </c>
      <c r="T7" s="274" t="s">
        <v>404</v>
      </c>
      <c r="U7" s="288"/>
      <c r="V7" s="2095"/>
      <c r="W7" s="2096"/>
      <c r="X7" s="2096"/>
      <c r="Y7" s="2096"/>
      <c r="Z7" s="2096"/>
      <c r="AA7" s="2096"/>
      <c r="AB7" s="2096"/>
      <c r="AC7" s="2097"/>
      <c r="AD7" s="2095"/>
      <c r="AE7" s="2096"/>
      <c r="AF7" s="2096"/>
      <c r="AG7" s="2096"/>
      <c r="AH7" s="2096"/>
      <c r="AI7" s="2096"/>
      <c r="AJ7" s="2096"/>
      <c r="AK7" s="2096"/>
      <c r="AL7" s="3356"/>
      <c r="AM7" s="3357"/>
      <c r="AN7" s="3357"/>
      <c r="AO7" s="3357"/>
      <c r="AP7" s="3357"/>
      <c r="AQ7" s="3357"/>
      <c r="AR7" s="3357"/>
      <c r="AS7" s="3358"/>
      <c r="AT7" s="3356"/>
      <c r="AU7" s="3357"/>
      <c r="AV7" s="3357"/>
      <c r="AW7" s="3357"/>
      <c r="AX7" s="3357"/>
      <c r="AY7" s="3357"/>
      <c r="AZ7" s="3357"/>
      <c r="BA7" s="3358"/>
      <c r="BB7" s="3356"/>
      <c r="BC7" s="3357"/>
      <c r="BD7" s="3357"/>
      <c r="BE7" s="3357"/>
      <c r="BF7" s="3357"/>
      <c r="BG7" s="3357"/>
      <c r="BH7" s="3357"/>
      <c r="BI7" s="3358"/>
      <c r="BJ7" s="3356"/>
      <c r="BK7" s="3357"/>
      <c r="BL7" s="3357"/>
      <c r="BM7" s="3357"/>
      <c r="BN7" s="3357"/>
      <c r="BO7" s="3357"/>
      <c r="BP7" s="3357"/>
      <c r="BQ7" s="3358"/>
      <c r="BR7" s="3356"/>
      <c r="BS7" s="3357"/>
      <c r="BT7" s="3357"/>
      <c r="BU7" s="3357"/>
      <c r="BV7" s="3357"/>
      <c r="BW7" s="3357"/>
      <c r="BX7" s="3357"/>
      <c r="BY7" s="3358"/>
      <c r="BZ7" s="3356"/>
      <c r="CA7" s="3357"/>
      <c r="CB7" s="3357"/>
      <c r="CC7" s="3357"/>
      <c r="CD7" s="3357"/>
      <c r="CE7" s="3357"/>
      <c r="CF7" s="3357"/>
      <c r="CG7" s="3358"/>
      <c r="CH7" s="3356"/>
      <c r="CI7" s="3357"/>
      <c r="CJ7" s="3357"/>
      <c r="CK7" s="3357"/>
      <c r="CL7" s="3357"/>
      <c r="CM7" s="3357"/>
      <c r="CN7" s="3357"/>
      <c r="CO7" s="3358"/>
      <c r="CP7" s="3356"/>
      <c r="CQ7" s="3357"/>
      <c r="CR7" s="3357"/>
      <c r="CS7" s="3357"/>
      <c r="CT7" s="3357"/>
      <c r="CU7" s="3357"/>
      <c r="CV7" s="3357"/>
      <c r="CW7" s="3358"/>
      <c r="CX7" s="3356"/>
      <c r="CY7" s="3357"/>
      <c r="CZ7" s="3357"/>
      <c r="DA7" s="3357"/>
      <c r="DB7" s="3357"/>
      <c r="DC7" s="3357"/>
      <c r="DD7" s="3357"/>
      <c r="DE7" s="3358"/>
      <c r="DF7" s="2097"/>
      <c r="DG7" s="1286" t="s">
        <v>405</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39">
        <f>$K8</f>
      </c>
      <c r="T8" s="1377"/>
      <c r="U8" s="288"/>
      <c r="V8" s="757"/>
      <c r="W8" s="320"/>
      <c r="X8" s="757"/>
      <c r="Y8" s="1285"/>
      <c r="Z8" s="2112"/>
      <c r="AA8" s="1981" t="s">
        <v>61</v>
      </c>
      <c r="AB8" s="2112"/>
      <c r="AC8" s="1981" t="s">
        <v>61</v>
      </c>
      <c r="AD8" s="757"/>
      <c r="AE8" s="320"/>
      <c r="AF8" s="757"/>
      <c r="AG8" s="1285"/>
      <c r="AH8" s="2112"/>
      <c r="AI8" s="1981" t="s">
        <v>61</v>
      </c>
      <c r="AJ8" s="2112"/>
      <c r="AK8" s="1981" t="s">
        <v>61</v>
      </c>
      <c r="AL8" s="3368"/>
      <c r="AM8" s="3369"/>
      <c r="AN8" s="3368"/>
      <c r="AO8" s="3370"/>
      <c r="AP8" s="3371"/>
      <c r="AQ8" s="2828" t="s">
        <v>61</v>
      </c>
      <c r="AR8" s="3371"/>
      <c r="AS8" s="2828" t="s">
        <v>61</v>
      </c>
      <c r="AT8" s="3368"/>
      <c r="AU8" s="3369"/>
      <c r="AV8" s="3368"/>
      <c r="AW8" s="3370"/>
      <c r="AX8" s="3371"/>
      <c r="AY8" s="2828" t="s">
        <v>61</v>
      </c>
      <c r="AZ8" s="3371"/>
      <c r="BA8" s="2828" t="s">
        <v>61</v>
      </c>
      <c r="BB8" s="3368"/>
      <c r="BC8" s="3369"/>
      <c r="BD8" s="3368"/>
      <c r="BE8" s="3370"/>
      <c r="BF8" s="3371"/>
      <c r="BG8" s="2828" t="s">
        <v>61</v>
      </c>
      <c r="BH8" s="3371"/>
      <c r="BI8" s="2828" t="s">
        <v>61</v>
      </c>
      <c r="BJ8" s="3368"/>
      <c r="BK8" s="3369"/>
      <c r="BL8" s="3368"/>
      <c r="BM8" s="3370"/>
      <c r="BN8" s="3371"/>
      <c r="BO8" s="2828" t="s">
        <v>61</v>
      </c>
      <c r="BP8" s="3371"/>
      <c r="BQ8" s="2828" t="s">
        <v>61</v>
      </c>
      <c r="BR8" s="3368"/>
      <c r="BS8" s="3369"/>
      <c r="BT8" s="3368"/>
      <c r="BU8" s="3370"/>
      <c r="BV8" s="3371"/>
      <c r="BW8" s="2828" t="s">
        <v>61</v>
      </c>
      <c r="BX8" s="3371"/>
      <c r="BY8" s="2828" t="s">
        <v>61</v>
      </c>
      <c r="BZ8" s="3368"/>
      <c r="CA8" s="3369"/>
      <c r="CB8" s="3368"/>
      <c r="CC8" s="3370"/>
      <c r="CD8" s="3371"/>
      <c r="CE8" s="2828" t="s">
        <v>61</v>
      </c>
      <c r="CF8" s="3371"/>
      <c r="CG8" s="2828" t="s">
        <v>61</v>
      </c>
      <c r="CH8" s="3368"/>
      <c r="CI8" s="3369"/>
      <c r="CJ8" s="3368"/>
      <c r="CK8" s="3370"/>
      <c r="CL8" s="3371"/>
      <c r="CM8" s="2828" t="s">
        <v>61</v>
      </c>
      <c r="CN8" s="3371"/>
      <c r="CO8" s="2828" t="s">
        <v>61</v>
      </c>
      <c r="CP8" s="3368"/>
      <c r="CQ8" s="3369"/>
      <c r="CR8" s="3368"/>
      <c r="CS8" s="3370"/>
      <c r="CT8" s="3371"/>
      <c r="CU8" s="2828" t="s">
        <v>61</v>
      </c>
      <c r="CV8" s="3371"/>
      <c r="CW8" s="2828" t="s">
        <v>61</v>
      </c>
      <c r="CX8" s="3368"/>
      <c r="CY8" s="3369"/>
      <c r="CZ8" s="3368"/>
      <c r="DA8" s="3370"/>
      <c r="DB8" s="3371"/>
      <c r="DC8" s="2828" t="s">
        <v>61</v>
      </c>
      <c r="DD8" s="3371"/>
      <c r="DE8" s="2828" t="s">
        <v>61</v>
      </c>
      <c r="DF8" s="320"/>
      <c r="DG8" s="2137" t="s">
        <v>407</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369"/>
      <c r="AM9" s="3369"/>
      <c r="AN9" s="3369"/>
      <c r="AO9" s="3376" t="str">
        <f>AP8&amp;"-"&amp;AR8</f>
        <v>-</v>
      </c>
      <c r="AP9" s="3377"/>
      <c r="AQ9" s="2828"/>
      <c r="AR9" s="3377"/>
      <c r="AS9" s="2828"/>
      <c r="AT9" s="3369"/>
      <c r="AU9" s="3369"/>
      <c r="AV9" s="3369"/>
      <c r="AW9" s="3376" t="str">
        <f>AX8&amp;"-"&amp;AZ8</f>
        <v>-</v>
      </c>
      <c r="AX9" s="3377"/>
      <c r="AY9" s="2828"/>
      <c r="AZ9" s="3377"/>
      <c r="BA9" s="2828"/>
      <c r="BB9" s="3369"/>
      <c r="BC9" s="3369"/>
      <c r="BD9" s="3369"/>
      <c r="BE9" s="3376" t="str">
        <f>BF8&amp;"-"&amp;BH8</f>
        <v>-</v>
      </c>
      <c r="BF9" s="3377"/>
      <c r="BG9" s="2828"/>
      <c r="BH9" s="3377"/>
      <c r="BI9" s="2828"/>
      <c r="BJ9" s="3369"/>
      <c r="BK9" s="3369"/>
      <c r="BL9" s="3369"/>
      <c r="BM9" s="3376" t="str">
        <f>BN8&amp;"-"&amp;BP8</f>
        <v>-</v>
      </c>
      <c r="BN9" s="3377"/>
      <c r="BO9" s="2828"/>
      <c r="BP9" s="3377"/>
      <c r="BQ9" s="2828"/>
      <c r="BR9" s="3369"/>
      <c r="BS9" s="3369"/>
      <c r="BT9" s="3369"/>
      <c r="BU9" s="3376" t="str">
        <f>BV8&amp;"-"&amp;BX8</f>
        <v>-</v>
      </c>
      <c r="BV9" s="3377"/>
      <c r="BW9" s="2828"/>
      <c r="BX9" s="3377"/>
      <c r="BY9" s="2828"/>
      <c r="BZ9" s="3369"/>
      <c r="CA9" s="3369"/>
      <c r="CB9" s="3369"/>
      <c r="CC9" s="3376" t="str">
        <f>CD8&amp;"-"&amp;CF8</f>
        <v>-</v>
      </c>
      <c r="CD9" s="3377"/>
      <c r="CE9" s="2828"/>
      <c r="CF9" s="3377"/>
      <c r="CG9" s="2828"/>
      <c r="CH9" s="3369"/>
      <c r="CI9" s="3369"/>
      <c r="CJ9" s="3369"/>
      <c r="CK9" s="3376" t="str">
        <f>CL8&amp;"-"&amp;CN8</f>
        <v>-</v>
      </c>
      <c r="CL9" s="3377"/>
      <c r="CM9" s="2828"/>
      <c r="CN9" s="3377"/>
      <c r="CO9" s="2828"/>
      <c r="CP9" s="3369"/>
      <c r="CQ9" s="3369"/>
      <c r="CR9" s="3369"/>
      <c r="CS9" s="3376" t="str">
        <f>CT8&amp;"-"&amp;CV8</f>
        <v>-</v>
      </c>
      <c r="CT9" s="3377"/>
      <c r="CU9" s="2828"/>
      <c r="CV9" s="3377"/>
      <c r="CW9" s="2828"/>
      <c r="CX9" s="3369"/>
      <c r="CY9" s="3369"/>
      <c r="CZ9" s="3369"/>
      <c r="DA9" s="3376" t="str">
        <f>DB8&amp;"-"&amp;DD8</f>
        <v>-</v>
      </c>
      <c r="DB9" s="3377"/>
      <c r="DC9" s="2828"/>
      <c r="DD9" s="3377"/>
      <c r="DE9" s="2828"/>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408</v>
      </c>
      <c r="U10" s="367"/>
      <c r="V10" s="367"/>
      <c r="W10" s="367"/>
      <c r="X10" s="367"/>
      <c r="Y10" s="367"/>
      <c r="Z10" s="367"/>
      <c r="AA10" s="367"/>
      <c r="AB10" s="367"/>
      <c r="AC10" s="367"/>
      <c r="AD10" s="367"/>
      <c r="AE10" s="367"/>
      <c r="AF10" s="367"/>
      <c r="AG10" s="367"/>
      <c r="AH10" s="367"/>
      <c r="AI10" s="367"/>
      <c r="AJ10" s="367"/>
      <c r="AK10" s="367"/>
      <c r="AL10" s="3381"/>
      <c r="AM10" s="3382"/>
      <c r="AN10" s="3383"/>
      <c r="AO10" s="3384"/>
      <c r="AP10" s="3385"/>
      <c r="AQ10" s="3386"/>
      <c r="AR10" s="3387"/>
      <c r="AS10" s="3388"/>
      <c r="AT10" s="3389"/>
      <c r="AU10" s="3390"/>
      <c r="AV10" s="3391"/>
      <c r="AW10" s="3392"/>
      <c r="AX10" s="3393"/>
      <c r="AY10" s="3394"/>
      <c r="AZ10" s="3395"/>
      <c r="BA10" s="3396"/>
      <c r="BB10" s="3397"/>
      <c r="BC10" s="3398"/>
      <c r="BD10" s="3399"/>
      <c r="BE10" s="3400"/>
      <c r="BF10" s="3401"/>
      <c r="BG10" s="3402"/>
      <c r="BH10" s="3403"/>
      <c r="BI10" s="3404"/>
      <c r="BJ10" s="3405"/>
      <c r="BK10" s="3406"/>
      <c r="BL10" s="3407"/>
      <c r="BM10" s="3408"/>
      <c r="BN10" s="3409"/>
      <c r="BO10" s="3410"/>
      <c r="BP10" s="3411"/>
      <c r="BQ10" s="3412"/>
      <c r="BR10" s="3413"/>
      <c r="BS10" s="3414"/>
      <c r="BT10" s="3415"/>
      <c r="BU10" s="3416"/>
      <c r="BV10" s="3417"/>
      <c r="BW10" s="3418"/>
      <c r="BX10" s="3419"/>
      <c r="BY10" s="3420"/>
      <c r="BZ10" s="3421"/>
      <c r="CA10" s="3422"/>
      <c r="CB10" s="3423"/>
      <c r="CC10" s="3424"/>
      <c r="CD10" s="3425"/>
      <c r="CE10" s="3426"/>
      <c r="CF10" s="3427"/>
      <c r="CG10" s="3428"/>
      <c r="CH10" s="3429"/>
      <c r="CI10" s="3430"/>
      <c r="CJ10" s="3431"/>
      <c r="CK10" s="3432"/>
      <c r="CL10" s="3433"/>
      <c r="CM10" s="3434"/>
      <c r="CN10" s="3435"/>
      <c r="CO10" s="3436"/>
      <c r="CP10" s="3437"/>
      <c r="CQ10" s="3438"/>
      <c r="CR10" s="3439"/>
      <c r="CS10" s="3440"/>
      <c r="CT10" s="3441"/>
      <c r="CU10" s="3442"/>
      <c r="CV10" s="3443"/>
      <c r="CW10" s="3444"/>
      <c r="CX10" s="3445"/>
      <c r="CY10" s="3446"/>
      <c r="CZ10" s="3447"/>
      <c r="DA10" s="3448"/>
      <c r="DB10" s="3449"/>
      <c r="DC10" s="3450"/>
      <c r="DD10" s="3451"/>
      <c r="DE10" s="3452"/>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409</v>
      </c>
      <c r="U11" s="367"/>
      <c r="V11" s="367"/>
      <c r="W11" s="367"/>
      <c r="X11" s="367"/>
      <c r="Y11" s="367"/>
      <c r="Z11" s="367"/>
      <c r="AA11" s="367"/>
      <c r="AB11" s="367"/>
      <c r="AC11" s="366"/>
      <c r="AD11" s="367"/>
      <c r="AE11" s="367"/>
      <c r="AF11" s="367"/>
      <c r="AG11" s="367"/>
      <c r="AH11" s="367"/>
      <c r="AI11" s="367"/>
      <c r="AJ11" s="367"/>
      <c r="AK11" s="366"/>
      <c r="AL11" s="3457"/>
      <c r="AM11" s="3458"/>
      <c r="AN11" s="3459"/>
      <c r="AO11" s="3460"/>
      <c r="AP11" s="3461"/>
      <c r="AQ11" s="3462"/>
      <c r="AR11" s="3463"/>
      <c r="AS11" s="3464"/>
      <c r="AT11" s="3465"/>
      <c r="AU11" s="3466"/>
      <c r="AV11" s="3467"/>
      <c r="AW11" s="3468"/>
      <c r="AX11" s="3469"/>
      <c r="AY11" s="3470"/>
      <c r="AZ11" s="3471"/>
      <c r="BA11" s="3472"/>
      <c r="BB11" s="3473"/>
      <c r="BC11" s="3474"/>
      <c r="BD11" s="3475"/>
      <c r="BE11" s="3476"/>
      <c r="BF11" s="3477"/>
      <c r="BG11" s="3478"/>
      <c r="BH11" s="3479"/>
      <c r="BI11" s="3480"/>
      <c r="BJ11" s="3481"/>
      <c r="BK11" s="3482"/>
      <c r="BL11" s="3483"/>
      <c r="BM11" s="3484"/>
      <c r="BN11" s="3485"/>
      <c r="BO11" s="3486"/>
      <c r="BP11" s="3487"/>
      <c r="BQ11" s="3488"/>
      <c r="BR11" s="3489"/>
      <c r="BS11" s="3490"/>
      <c r="BT11" s="3491"/>
      <c r="BU11" s="3492"/>
      <c r="BV11" s="3493"/>
      <c r="BW11" s="3494"/>
      <c r="BX11" s="3495"/>
      <c r="BY11" s="3496"/>
      <c r="BZ11" s="3497"/>
      <c r="CA11" s="3498"/>
      <c r="CB11" s="3499"/>
      <c r="CC11" s="3500"/>
      <c r="CD11" s="3501"/>
      <c r="CE11" s="3502"/>
      <c r="CF11" s="3503"/>
      <c r="CG11" s="3504"/>
      <c r="CH11" s="3505"/>
      <c r="CI11" s="3506"/>
      <c r="CJ11" s="3507"/>
      <c r="CK11" s="3508"/>
      <c r="CL11" s="3509"/>
      <c r="CM11" s="3510"/>
      <c r="CN11" s="3511"/>
      <c r="CO11" s="3512"/>
      <c r="CP11" s="3513"/>
      <c r="CQ11" s="3514"/>
      <c r="CR11" s="3515"/>
      <c r="CS11" s="3516"/>
      <c r="CT11" s="3517"/>
      <c r="CU11" s="3518"/>
      <c r="CV11" s="3519"/>
      <c r="CW11" s="3520"/>
      <c r="CX11" s="3521"/>
      <c r="CY11" s="3522"/>
      <c r="CZ11" s="3523"/>
      <c r="DA11" s="3524"/>
      <c r="DB11" s="3525"/>
      <c r="DC11" s="3526"/>
      <c r="DD11" s="3527"/>
      <c r="DE11" s="3528"/>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410</v>
      </c>
      <c r="U12" s="367"/>
      <c r="V12" s="367"/>
      <c r="W12" s="367"/>
      <c r="X12" s="367"/>
      <c r="Y12" s="367"/>
      <c r="Z12" s="367"/>
      <c r="AA12" s="367"/>
      <c r="AB12" s="367"/>
      <c r="AC12" s="366"/>
      <c r="AD12" s="367"/>
      <c r="AE12" s="367"/>
      <c r="AF12" s="367"/>
      <c r="AG12" s="367"/>
      <c r="AH12" s="367"/>
      <c r="AI12" s="367"/>
      <c r="AJ12" s="367"/>
      <c r="AK12" s="366"/>
      <c r="AL12" s="3532"/>
      <c r="AM12" s="3533"/>
      <c r="AN12" s="3534"/>
      <c r="AO12" s="3535"/>
      <c r="AP12" s="3536"/>
      <c r="AQ12" s="3537"/>
      <c r="AR12" s="3538"/>
      <c r="AS12" s="3539"/>
      <c r="AT12" s="3540"/>
      <c r="AU12" s="3541"/>
      <c r="AV12" s="3542"/>
      <c r="AW12" s="3543"/>
      <c r="AX12" s="3544"/>
      <c r="AY12" s="3545"/>
      <c r="AZ12" s="3546"/>
      <c r="BA12" s="3547"/>
      <c r="BB12" s="3548"/>
      <c r="BC12" s="3549"/>
      <c r="BD12" s="3550"/>
      <c r="BE12" s="3551"/>
      <c r="BF12" s="3552"/>
      <c r="BG12" s="3553"/>
      <c r="BH12" s="3554"/>
      <c r="BI12" s="3555"/>
      <c r="BJ12" s="3556"/>
      <c r="BK12" s="3557"/>
      <c r="BL12" s="3558"/>
      <c r="BM12" s="3559"/>
      <c r="BN12" s="3560"/>
      <c r="BO12" s="3561"/>
      <c r="BP12" s="3562"/>
      <c r="BQ12" s="3563"/>
      <c r="BR12" s="3564"/>
      <c r="BS12" s="3565"/>
      <c r="BT12" s="3566"/>
      <c r="BU12" s="3567"/>
      <c r="BV12" s="3568"/>
      <c r="BW12" s="3569"/>
      <c r="BX12" s="3570"/>
      <c r="BY12" s="3571"/>
      <c r="BZ12" s="3572"/>
      <c r="CA12" s="3573"/>
      <c r="CB12" s="3574"/>
      <c r="CC12" s="3575"/>
      <c r="CD12" s="3576"/>
      <c r="CE12" s="3577"/>
      <c r="CF12" s="3578"/>
      <c r="CG12" s="3579"/>
      <c r="CH12" s="3580"/>
      <c r="CI12" s="3581"/>
      <c r="CJ12" s="3582"/>
      <c r="CK12" s="3583"/>
      <c r="CL12" s="3584"/>
      <c r="CM12" s="3585"/>
      <c r="CN12" s="3586"/>
      <c r="CO12" s="3587"/>
      <c r="CP12" s="3588"/>
      <c r="CQ12" s="3589"/>
      <c r="CR12" s="3590"/>
      <c r="CS12" s="3591"/>
      <c r="CT12" s="3592"/>
      <c r="CU12" s="3593"/>
      <c r="CV12" s="3594"/>
      <c r="CW12" s="3595"/>
      <c r="CX12" s="3596"/>
      <c r="CY12" s="3597"/>
      <c r="CZ12" s="3598"/>
      <c r="DA12" s="3599"/>
      <c r="DB12" s="3600"/>
      <c r="DC12" s="3601"/>
      <c r="DD12" s="3602"/>
      <c r="DE12" s="3603"/>
      <c r="DF12" s="367"/>
      <c r="DG12" s="291"/>
      <c r="DI12" s="506"/>
      <c r="DJ12" s="506" t="str">
        <f>IF(T12="","",T12)</f>
        <v>Добавить схему подключения</v>
      </c>
      <c r="DK12" s="506"/>
      <c r="DL12" s="506"/>
    </row>
    <row s="360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3613"/>
      <c r="AM13" s="3613"/>
      <c r="AN13" s="3613"/>
      <c r="AO13" s="3613"/>
      <c r="AP13" s="3613"/>
      <c r="AQ13" s="3613"/>
      <c r="AR13" s="3613"/>
      <c r="AS13" s="3613"/>
      <c r="AT13" s="3613"/>
      <c r="AU13" s="3613"/>
      <c r="AV13" s="3613"/>
      <c r="AW13" s="3613"/>
      <c r="AX13" s="3613"/>
      <c r="AY13" s="3613"/>
      <c r="AZ13" s="3613"/>
      <c r="BA13" s="3613"/>
      <c r="BB13" s="3613"/>
      <c r="BC13" s="3613"/>
      <c r="BD13" s="3613"/>
      <c r="BE13" s="3613"/>
      <c r="BF13" s="3613"/>
      <c r="BG13" s="3613"/>
      <c r="BH13" s="3613"/>
      <c r="BI13" s="3613"/>
      <c r="BJ13" s="3613"/>
      <c r="BK13" s="3613"/>
      <c r="BL13" s="3613"/>
      <c r="BM13" s="3613"/>
      <c r="BN13" s="3613"/>
      <c r="BO13" s="3613"/>
      <c r="BP13" s="3613"/>
      <c r="BQ13" s="3613"/>
      <c r="BR13" s="3613"/>
      <c r="BS13" s="3613"/>
      <c r="BT13" s="3613"/>
      <c r="BU13" s="3613"/>
      <c r="BV13" s="3613"/>
      <c r="BW13" s="3613"/>
      <c r="BX13" s="3613"/>
      <c r="BY13" s="3613"/>
      <c r="BZ13" s="3613"/>
      <c r="CA13" s="3613"/>
      <c r="CB13" s="3613"/>
      <c r="CC13" s="3613"/>
      <c r="CD13" s="3613"/>
      <c r="CE13" s="3613"/>
      <c r="CF13" s="3613"/>
      <c r="CG13" s="3613"/>
      <c r="CH13" s="3613"/>
      <c r="CI13" s="3613"/>
      <c r="CJ13" s="3613"/>
      <c r="CK13" s="3613"/>
      <c r="CL13" s="3613"/>
      <c r="CM13" s="3613"/>
      <c r="CN13" s="3613"/>
      <c r="CO13" s="3613"/>
      <c r="CP13" s="3613"/>
      <c r="CQ13" s="3613"/>
      <c r="CR13" s="3613"/>
      <c r="CS13" s="3613"/>
      <c r="CT13" s="3613"/>
      <c r="CU13" s="3613"/>
      <c r="CV13" s="3613"/>
      <c r="CW13" s="3613"/>
      <c r="CX13" s="3613"/>
      <c r="CY13" s="3613"/>
      <c r="CZ13" s="3613"/>
      <c r="DA13" s="3613"/>
      <c r="DB13" s="3613"/>
      <c r="DC13" s="3613"/>
      <c r="DD13" s="3613"/>
      <c r="DE13" s="3613"/>
      <c r="DF13" s="1350"/>
      <c r="DG13" s="1350"/>
      <c r="DI13" s="795"/>
      <c r="DJ13" s="795" t="str">
        <f>IF(T13="","",T13)</f>
        <v>Добавить источник для дифференциации</v>
      </c>
      <c r="DK13" s="795"/>
      <c r="DL13" s="795"/>
    </row>
    <row s="360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3618"/>
      <c r="AM14" s="3618"/>
      <c r="AN14" s="3618"/>
      <c r="AO14" s="3618"/>
      <c r="AP14" s="3618"/>
      <c r="AQ14" s="3618"/>
      <c r="AR14" s="3618"/>
      <c r="AS14" s="3618"/>
      <c r="AT14" s="3618"/>
      <c r="AU14" s="3618"/>
      <c r="AV14" s="3618"/>
      <c r="AW14" s="3618"/>
      <c r="AX14" s="3618"/>
      <c r="AY14" s="3618"/>
      <c r="AZ14" s="3618"/>
      <c r="BA14" s="3618"/>
      <c r="BB14" s="3618"/>
      <c r="BC14" s="3618"/>
      <c r="BD14" s="3618"/>
      <c r="BE14" s="3618"/>
      <c r="BF14" s="3618"/>
      <c r="BG14" s="3618"/>
      <c r="BH14" s="3618"/>
      <c r="BI14" s="3618"/>
      <c r="BJ14" s="3618"/>
      <c r="BK14" s="3618"/>
      <c r="BL14" s="3618"/>
      <c r="BM14" s="3618"/>
      <c r="BN14" s="3618"/>
      <c r="BO14" s="3618"/>
      <c r="BP14" s="3618"/>
      <c r="BQ14" s="3618"/>
      <c r="BR14" s="3618"/>
      <c r="BS14" s="3618"/>
      <c r="BT14" s="3618"/>
      <c r="BU14" s="3618"/>
      <c r="BV14" s="3618"/>
      <c r="BW14" s="3618"/>
      <c r="BX14" s="3618"/>
      <c r="BY14" s="3618"/>
      <c r="BZ14" s="3618"/>
      <c r="CA14" s="3618"/>
      <c r="CB14" s="3618"/>
      <c r="CC14" s="3618"/>
      <c r="CD14" s="3618"/>
      <c r="CE14" s="3618"/>
      <c r="CF14" s="3618"/>
      <c r="CG14" s="3618"/>
      <c r="CH14" s="3618"/>
      <c r="CI14" s="3618"/>
      <c r="CJ14" s="3618"/>
      <c r="CK14" s="3618"/>
      <c r="CL14" s="3618"/>
      <c r="CM14" s="3618"/>
      <c r="CN14" s="3618"/>
      <c r="CO14" s="3618"/>
      <c r="CP14" s="3618"/>
      <c r="CQ14" s="3618"/>
      <c r="CR14" s="3618"/>
      <c r="CS14" s="3618"/>
      <c r="CT14" s="3618"/>
      <c r="CU14" s="3618"/>
      <c r="CV14" s="3618"/>
      <c r="CW14" s="3618"/>
      <c r="CX14" s="3618"/>
      <c r="CY14" s="3618"/>
      <c r="CZ14" s="3618"/>
      <c r="DA14" s="3618"/>
      <c r="DB14" s="3618"/>
      <c r="DC14" s="3618"/>
      <c r="DD14" s="3618"/>
      <c r="DE14" s="3618"/>
      <c r="DF14" s="1354"/>
      <c r="DG14" s="1354"/>
      <c r="DI14" s="795"/>
      <c r="DJ14" s="795" t="str">
        <f>IF(T14="","",T14)</f>
        <v>Добавить централизованную систему для дифференциации</v>
      </c>
      <c r="DK14" s="795"/>
      <c r="DL14" s="795"/>
    </row>
    <row s="360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3618"/>
      <c r="AM15" s="3618"/>
      <c r="AN15" s="3618"/>
      <c r="AO15" s="3618"/>
      <c r="AP15" s="3618"/>
      <c r="AQ15" s="3618"/>
      <c r="AR15" s="3618"/>
      <c r="AS15" s="3618"/>
      <c r="AT15" s="3618"/>
      <c r="AU15" s="3618"/>
      <c r="AV15" s="3618"/>
      <c r="AW15" s="3618"/>
      <c r="AX15" s="3618"/>
      <c r="AY15" s="3618"/>
      <c r="AZ15" s="3618"/>
      <c r="BA15" s="3618"/>
      <c r="BB15" s="3618"/>
      <c r="BC15" s="3618"/>
      <c r="BD15" s="3618"/>
      <c r="BE15" s="3618"/>
      <c r="BF15" s="3618"/>
      <c r="BG15" s="3618"/>
      <c r="BH15" s="3618"/>
      <c r="BI15" s="3618"/>
      <c r="BJ15" s="3618"/>
      <c r="BK15" s="3618"/>
      <c r="BL15" s="3618"/>
      <c r="BM15" s="3618"/>
      <c r="BN15" s="3618"/>
      <c r="BO15" s="3618"/>
      <c r="BP15" s="3618"/>
      <c r="BQ15" s="3618"/>
      <c r="BR15" s="3618"/>
      <c r="BS15" s="3618"/>
      <c r="BT15" s="3618"/>
      <c r="BU15" s="3618"/>
      <c r="BV15" s="3618"/>
      <c r="BW15" s="3618"/>
      <c r="BX15" s="3618"/>
      <c r="BY15" s="3618"/>
      <c r="BZ15" s="3618"/>
      <c r="CA15" s="3618"/>
      <c r="CB15" s="3618"/>
      <c r="CC15" s="3618"/>
      <c r="CD15" s="3618"/>
      <c r="CE15" s="3618"/>
      <c r="CF15" s="3618"/>
      <c r="CG15" s="3618"/>
      <c r="CH15" s="3618"/>
      <c r="CI15" s="3618"/>
      <c r="CJ15" s="3618"/>
      <c r="CK15" s="3618"/>
      <c r="CL15" s="3618"/>
      <c r="CM15" s="3618"/>
      <c r="CN15" s="3618"/>
      <c r="CO15" s="3618"/>
      <c r="CP15" s="3618"/>
      <c r="CQ15" s="3618"/>
      <c r="CR15" s="3618"/>
      <c r="CS15" s="3618"/>
      <c r="CT15" s="3618"/>
      <c r="CU15" s="3618"/>
      <c r="CV15" s="3618"/>
      <c r="CW15" s="3618"/>
      <c r="CX15" s="3618"/>
      <c r="CY15" s="3618"/>
      <c r="CZ15" s="3618"/>
      <c r="DA15" s="3618"/>
      <c r="DB15" s="3618"/>
      <c r="DC15" s="3618"/>
      <c r="DD15" s="3618"/>
      <c r="DE15" s="3618"/>
      <c r="DF15" s="1354"/>
      <c r="DG15" s="1354"/>
      <c r="DI15" s="795"/>
      <c r="DJ15" s="795" t="str">
        <f>IF(T15="","",T15)</f>
        <v>Добавить территорию для дифференциации</v>
      </c>
      <c r="DK15" s="795"/>
      <c r="DL15" s="795"/>
    </row>
    <row customHeight="1" ht="14.25" hidden="1">
      <c r="AC16" s="323"/>
      <c r="AK16" s="323"/>
      <c r="AL16" s="3321"/>
      <c r="AM16" s="3321"/>
      <c r="AN16" s="3321"/>
      <c r="AO16" s="3321"/>
      <c r="AP16" s="3321"/>
      <c r="AQ16" s="3321"/>
      <c r="AR16" s="3321"/>
      <c r="AS16" s="3321"/>
      <c r="AT16" s="3321"/>
      <c r="AU16" s="3321"/>
      <c r="AV16" s="3321"/>
      <c r="AW16" s="3321"/>
      <c r="AX16" s="3321"/>
      <c r="AY16" s="3321"/>
      <c r="AZ16" s="3321"/>
      <c r="BA16" s="3321"/>
      <c r="BB16" s="3321"/>
      <c r="BC16" s="3321"/>
      <c r="BD16" s="3321"/>
      <c r="BE16" s="3321"/>
      <c r="BF16" s="3321"/>
      <c r="BG16" s="3321"/>
      <c r="BH16" s="3321"/>
      <c r="BI16" s="3321"/>
      <c r="BJ16" s="3321"/>
      <c r="BK16" s="3321"/>
      <c r="BL16" s="3321"/>
      <c r="BM16" s="3321"/>
      <c r="BN16" s="3321"/>
      <c r="BO16" s="3321"/>
      <c r="BP16" s="3321"/>
      <c r="BQ16" s="3321"/>
      <c r="BR16" s="3321"/>
      <c r="BS16" s="3321"/>
      <c r="BT16" s="3321"/>
      <c r="BU16" s="3321"/>
      <c r="BV16" s="3321"/>
      <c r="BW16" s="3321"/>
      <c r="BX16" s="3321"/>
      <c r="BY16" s="3321"/>
      <c r="BZ16" s="3321"/>
      <c r="CA16" s="3321"/>
      <c r="CB16" s="3321"/>
      <c r="CC16" s="3321"/>
      <c r="CD16" s="3321"/>
      <c r="CE16" s="3321"/>
      <c r="CF16" s="3321"/>
      <c r="CG16" s="3321"/>
      <c r="CH16" s="3321"/>
      <c r="CI16" s="3321"/>
      <c r="CJ16" s="3321"/>
      <c r="CK16" s="3321"/>
      <c r="CL16" s="3321"/>
      <c r="CM16" s="3321"/>
      <c r="CN16" s="3321"/>
      <c r="CO16" s="3321"/>
      <c r="CP16" s="3321"/>
      <c r="CQ16" s="3321"/>
      <c r="CR16" s="3321"/>
      <c r="CS16" s="3321"/>
      <c r="CT16" s="3321"/>
      <c r="CU16" s="3321"/>
      <c r="CV16" s="3321"/>
      <c r="CW16" s="3321"/>
      <c r="CX16" s="3321"/>
      <c r="CY16" s="3321"/>
      <c r="CZ16" s="3321"/>
      <c r="DA16" s="3321"/>
      <c r="DB16" s="3321"/>
      <c r="DC16" s="3321"/>
      <c r="DD16" s="3321"/>
      <c r="DE16" s="3321"/>
    </row>
    <row customHeight="1" ht="14.25" hidden="1">
      <c r="P17" s="1341"/>
      <c r="AD17" s="1390"/>
      <c r="AE17" s="1390"/>
      <c r="AF17" s="1390"/>
      <c r="AG17" s="1391"/>
      <c r="AH17" s="2105"/>
      <c r="AI17" s="2104" t="s">
        <v>61</v>
      </c>
      <c r="AJ17" s="2105"/>
      <c r="AK17" s="2104" t="s">
        <v>61</v>
      </c>
      <c r="AL17" s="3321"/>
      <c r="AM17" s="3321"/>
      <c r="AN17" s="3321"/>
      <c r="AO17" s="3321"/>
      <c r="AP17" s="3321"/>
      <c r="AQ17" s="3321"/>
      <c r="AR17" s="3321"/>
      <c r="AS17" s="3321"/>
      <c r="AT17" s="3321"/>
      <c r="AU17" s="3321"/>
      <c r="AV17" s="3321"/>
      <c r="AW17" s="3321"/>
      <c r="AX17" s="3321"/>
      <c r="AY17" s="3321"/>
      <c r="AZ17" s="3321"/>
      <c r="BA17" s="3321"/>
      <c r="BB17" s="3321"/>
      <c r="BC17" s="3321"/>
      <c r="BD17" s="3321"/>
      <c r="BE17" s="3321"/>
      <c r="BF17" s="3321"/>
      <c r="BG17" s="3321"/>
      <c r="BH17" s="3321"/>
      <c r="BI17" s="3321"/>
      <c r="BJ17" s="3321"/>
      <c r="BK17" s="3321"/>
      <c r="BL17" s="3321"/>
      <c r="BM17" s="3321"/>
      <c r="BN17" s="3321"/>
      <c r="BO17" s="3321"/>
      <c r="BP17" s="3321"/>
      <c r="BQ17" s="3321"/>
      <c r="BR17" s="3321"/>
      <c r="BS17" s="3321"/>
      <c r="BT17" s="3321"/>
      <c r="BU17" s="3321"/>
      <c r="BV17" s="3321"/>
      <c r="BW17" s="3321"/>
      <c r="BX17" s="3321"/>
      <c r="BY17" s="3321"/>
      <c r="BZ17" s="3321"/>
      <c r="CA17" s="3321"/>
      <c r="CB17" s="3321"/>
      <c r="CC17" s="3321"/>
      <c r="CD17" s="3321"/>
      <c r="CE17" s="3321"/>
      <c r="CF17" s="3321"/>
      <c r="CG17" s="3321"/>
      <c r="CH17" s="3321"/>
      <c r="CI17" s="3321"/>
      <c r="CJ17" s="3321"/>
      <c r="CK17" s="3321"/>
      <c r="CL17" s="3321"/>
      <c r="CM17" s="3321"/>
      <c r="CN17" s="3321"/>
      <c r="CO17" s="3321"/>
      <c r="CP17" s="3321"/>
      <c r="CQ17" s="3321"/>
      <c r="CR17" s="3321"/>
      <c r="CS17" s="3321"/>
      <c r="CT17" s="3321"/>
      <c r="CU17" s="3321"/>
      <c r="CV17" s="3321"/>
      <c r="CW17" s="3321"/>
      <c r="CX17" s="3321"/>
      <c r="CY17" s="3321"/>
      <c r="CZ17" s="3321"/>
      <c r="DA17" s="3321"/>
      <c r="DB17" s="3321"/>
      <c r="DC17" s="3321"/>
      <c r="DD17" s="3321"/>
      <c r="DE17" s="3321"/>
    </row>
    <row customHeight="1" ht="14.25" hidden="1">
      <c r="P18" s="1341"/>
      <c r="AD18" s="1390"/>
      <c r="AE18" s="1390"/>
      <c r="AF18" s="1390"/>
      <c r="AG18" s="324" t="str">
        <f>AH17&amp;"-"&amp;AJ17</f>
        <v>-</v>
      </c>
      <c r="AH18" s="2104"/>
      <c r="AI18" s="2104"/>
      <c r="AJ18" s="2104"/>
      <c r="AK18" s="2104"/>
      <c r="AL18" s="3321"/>
      <c r="AM18" s="3321"/>
      <c r="AN18" s="3321"/>
      <c r="AO18" s="3321"/>
      <c r="AP18" s="3321"/>
      <c r="AQ18" s="3321"/>
      <c r="AR18" s="3321"/>
      <c r="AS18" s="3321"/>
      <c r="AT18" s="3321"/>
      <c r="AU18" s="3321"/>
      <c r="AV18" s="3321"/>
      <c r="AW18" s="3321"/>
      <c r="AX18" s="3321"/>
      <c r="AY18" s="3321"/>
      <c r="AZ18" s="3321"/>
      <c r="BA18" s="3321"/>
      <c r="BB18" s="3321"/>
      <c r="BC18" s="3321"/>
      <c r="BD18" s="3321"/>
      <c r="BE18" s="3321"/>
      <c r="BF18" s="3321"/>
      <c r="BG18" s="3321"/>
      <c r="BH18" s="3321"/>
      <c r="BI18" s="3321"/>
      <c r="BJ18" s="3321"/>
      <c r="BK18" s="3321"/>
      <c r="BL18" s="3321"/>
      <c r="BM18" s="3321"/>
      <c r="BN18" s="3321"/>
      <c r="BO18" s="3321"/>
      <c r="BP18" s="3321"/>
      <c r="BQ18" s="3321"/>
      <c r="BR18" s="3321"/>
      <c r="BS18" s="3321"/>
      <c r="BT18" s="3321"/>
      <c r="BU18" s="3321"/>
      <c r="BV18" s="3321"/>
      <c r="BW18" s="3321"/>
      <c r="BX18" s="3321"/>
      <c r="BY18" s="3321"/>
      <c r="BZ18" s="3321"/>
      <c r="CA18" s="3321"/>
      <c r="CB18" s="3321"/>
      <c r="CC18" s="3321"/>
      <c r="CD18" s="3321"/>
      <c r="CE18" s="3321"/>
      <c r="CF18" s="3321"/>
      <c r="CG18" s="3321"/>
      <c r="CH18" s="3321"/>
      <c r="CI18" s="3321"/>
      <c r="CJ18" s="3321"/>
      <c r="CK18" s="3321"/>
      <c r="CL18" s="3321"/>
      <c r="CM18" s="3321"/>
      <c r="CN18" s="3321"/>
      <c r="CO18" s="3321"/>
      <c r="CP18" s="3321"/>
      <c r="CQ18" s="3321"/>
      <c r="CR18" s="3321"/>
      <c r="CS18" s="3321"/>
      <c r="CT18" s="3321"/>
      <c r="CU18" s="3321"/>
      <c r="CV18" s="3321"/>
      <c r="CW18" s="3321"/>
      <c r="CX18" s="3321"/>
      <c r="CY18" s="3321"/>
      <c r="CZ18" s="3321"/>
      <c r="DA18" s="3321"/>
      <c r="DB18" s="3321"/>
      <c r="DC18" s="3321"/>
      <c r="DD18" s="3321"/>
      <c r="DE18" s="3321"/>
    </row>
    <row customHeight="1" ht="14.25" hidden="1">
      <c r="P19" s="1341"/>
      <c r="AK19" s="323"/>
      <c r="AL19" s="3321"/>
      <c r="AM19" s="3321"/>
      <c r="AN19" s="3321"/>
      <c r="AO19" s="3321"/>
      <c r="AP19" s="3321"/>
      <c r="AQ19" s="3321"/>
      <c r="AR19" s="3321"/>
      <c r="AS19" s="3321"/>
      <c r="AT19" s="3321"/>
      <c r="AU19" s="3321"/>
      <c r="AV19" s="3321"/>
      <c r="AW19" s="3321"/>
      <c r="AX19" s="3321"/>
      <c r="AY19" s="3321"/>
      <c r="AZ19" s="3321"/>
      <c r="BA19" s="3321"/>
      <c r="BB19" s="3321"/>
      <c r="BC19" s="3321"/>
      <c r="BD19" s="3321"/>
      <c r="BE19" s="3321"/>
      <c r="BF19" s="3321"/>
      <c r="BG19" s="3321"/>
      <c r="BH19" s="3321"/>
      <c r="BI19" s="3321"/>
      <c r="BJ19" s="3321"/>
      <c r="BK19" s="3321"/>
      <c r="BL19" s="3321"/>
      <c r="BM19" s="3321"/>
      <c r="BN19" s="3321"/>
      <c r="BO19" s="3321"/>
      <c r="BP19" s="3321"/>
      <c r="BQ19" s="3321"/>
      <c r="BR19" s="3321"/>
      <c r="BS19" s="3321"/>
      <c r="BT19" s="3321"/>
      <c r="BU19" s="3321"/>
      <c r="BV19" s="3321"/>
      <c r="BW19" s="3321"/>
      <c r="BX19" s="3321"/>
      <c r="BY19" s="3321"/>
      <c r="BZ19" s="3321"/>
      <c r="CA19" s="3321"/>
      <c r="CB19" s="3321"/>
      <c r="CC19" s="3321"/>
      <c r="CD19" s="3321"/>
      <c r="CE19" s="3321"/>
      <c r="CF19" s="3321"/>
      <c r="CG19" s="3321"/>
      <c r="CH19" s="3321"/>
      <c r="CI19" s="3321"/>
      <c r="CJ19" s="3321"/>
      <c r="CK19" s="3321"/>
      <c r="CL19" s="3321"/>
      <c r="CM19" s="3321"/>
      <c r="CN19" s="3321"/>
      <c r="CO19" s="3321"/>
      <c r="CP19" s="3321"/>
      <c r="CQ19" s="3321"/>
      <c r="CR19" s="3321"/>
      <c r="CS19" s="3321"/>
      <c r="CT19" s="3321"/>
      <c r="CU19" s="3321"/>
      <c r="CV19" s="3321"/>
      <c r="CW19" s="3321"/>
      <c r="CX19" s="3321"/>
      <c r="CY19" s="3321"/>
      <c r="CZ19" s="3321"/>
      <c r="DA19" s="3321"/>
      <c r="DB19" s="3321"/>
      <c r="DC19" s="3321"/>
      <c r="DD19" s="3321"/>
      <c r="DE19" s="3321"/>
    </row>
    <row s="3625" customFormat="1" customHeight="1" ht="22.5" hidden="1">
      <c r="L20" s="1359"/>
      <c r="M20" s="1392"/>
      <c r="N20" s="1392"/>
      <c r="O20" s="1397" t="s">
        <v>411</v>
      </c>
      <c r="P20" s="1392"/>
      <c r="Q20" s="1401"/>
      <c r="R20" s="1401"/>
      <c r="S20" s="735"/>
      <c r="Z20" s="1397"/>
      <c r="AB20" s="1397"/>
      <c r="AC20" s="1396"/>
      <c r="AH20" s="1397"/>
      <c r="AJ20" s="1397"/>
      <c r="AK20" s="1396"/>
      <c r="AL20" s="3631"/>
      <c r="AM20" s="3631"/>
      <c r="AN20" s="3631"/>
      <c r="AO20" s="3631"/>
      <c r="AP20" s="3632"/>
      <c r="AQ20" s="3631"/>
      <c r="AR20" s="3632"/>
      <c r="AS20" s="3631"/>
      <c r="AT20" s="3631"/>
      <c r="AU20" s="3631"/>
      <c r="AV20" s="3631"/>
      <c r="AW20" s="3631"/>
      <c r="AX20" s="3632"/>
      <c r="AY20" s="3631"/>
      <c r="AZ20" s="3632"/>
      <c r="BA20" s="3631"/>
      <c r="BB20" s="3631"/>
      <c r="BC20" s="3631"/>
      <c r="BD20" s="3631"/>
      <c r="BE20" s="3631"/>
      <c r="BF20" s="3632"/>
      <c r="BG20" s="3631"/>
      <c r="BH20" s="3632"/>
      <c r="BI20" s="3631"/>
      <c r="BJ20" s="3631"/>
      <c r="BK20" s="3631"/>
      <c r="BL20" s="3631"/>
      <c r="BM20" s="3631"/>
      <c r="BN20" s="3632"/>
      <c r="BO20" s="3631"/>
      <c r="BP20" s="3632"/>
      <c r="BQ20" s="3631"/>
      <c r="BR20" s="3631"/>
      <c r="BS20" s="3631"/>
      <c r="BT20" s="3631"/>
      <c r="BU20" s="3631"/>
      <c r="BV20" s="3632"/>
      <c r="BW20" s="3631"/>
      <c r="BX20" s="3632"/>
      <c r="BY20" s="3631"/>
      <c r="BZ20" s="3631"/>
      <c r="CA20" s="3631"/>
      <c r="CB20" s="3631"/>
      <c r="CC20" s="3631"/>
      <c r="CD20" s="3632"/>
      <c r="CE20" s="3631"/>
      <c r="CF20" s="3632"/>
      <c r="CG20" s="3631"/>
      <c r="CH20" s="3631"/>
      <c r="CI20" s="3631"/>
      <c r="CJ20" s="3631"/>
      <c r="CK20" s="3631"/>
      <c r="CL20" s="3632"/>
      <c r="CM20" s="3631"/>
      <c r="CN20" s="3632"/>
      <c r="CO20" s="3631"/>
      <c r="CP20" s="3631"/>
      <c r="CQ20" s="3631"/>
      <c r="CR20" s="3631"/>
      <c r="CS20" s="3631"/>
      <c r="CT20" s="3632"/>
      <c r="CU20" s="3631"/>
      <c r="CV20" s="3632"/>
      <c r="CW20" s="3631"/>
      <c r="CX20" s="3631"/>
      <c r="CY20" s="3631"/>
      <c r="CZ20" s="3631"/>
      <c r="DA20" s="3631"/>
      <c r="DB20" s="3632"/>
      <c r="DC20" s="3631"/>
      <c r="DD20" s="3632"/>
      <c r="DE20" s="3631"/>
      <c r="DH20" s="517"/>
      <c r="DI20" s="517"/>
      <c r="DJ20" s="517"/>
      <c r="DK20" s="517"/>
      <c r="DL20" s="517"/>
    </row>
    <row s="3625" customFormat="1" customHeight="1" ht="14.25" hidden="1">
      <c r="L21" s="1359"/>
      <c r="M21" s="1392"/>
      <c r="N21" s="1392"/>
      <c r="O21" s="1392"/>
      <c r="P21" s="1392"/>
      <c r="Q21" s="1401"/>
      <c r="R21" s="1401"/>
      <c r="S21" s="735"/>
      <c r="AC21" s="1396"/>
      <c r="AK21" s="1396"/>
      <c r="AL21" s="3631"/>
      <c r="AM21" s="3631"/>
      <c r="AN21" s="3631"/>
      <c r="AO21" s="3631"/>
      <c r="AP21" s="3631"/>
      <c r="AQ21" s="3631"/>
      <c r="AR21" s="3631"/>
      <c r="AS21" s="3631"/>
      <c r="AT21" s="3631"/>
      <c r="AU21" s="3631"/>
      <c r="AV21" s="3631"/>
      <c r="AW21" s="3631"/>
      <c r="AX21" s="3631"/>
      <c r="AY21" s="3631"/>
      <c r="AZ21" s="3631"/>
      <c r="BA21" s="3631"/>
      <c r="BB21" s="3631"/>
      <c r="BC21" s="3631"/>
      <c r="BD21" s="3631"/>
      <c r="BE21" s="3631"/>
      <c r="BF21" s="3631"/>
      <c r="BG21" s="3631"/>
      <c r="BH21" s="3631"/>
      <c r="BI21" s="3631"/>
      <c r="BJ21" s="3631"/>
      <c r="BK21" s="3631"/>
      <c r="BL21" s="3631"/>
      <c r="BM21" s="3631"/>
      <c r="BN21" s="3631"/>
      <c r="BO21" s="3631"/>
      <c r="BP21" s="3631"/>
      <c r="BQ21" s="3631"/>
      <c r="BR21" s="3631"/>
      <c r="BS21" s="3631"/>
      <c r="BT21" s="3631"/>
      <c r="BU21" s="3631"/>
      <c r="BV21" s="3631"/>
      <c r="BW21" s="3631"/>
      <c r="BX21" s="3631"/>
      <c r="BY21" s="3631"/>
      <c r="BZ21" s="3631"/>
      <c r="CA21" s="3631"/>
      <c r="CB21" s="3631"/>
      <c r="CC21" s="3631"/>
      <c r="CD21" s="3631"/>
      <c r="CE21" s="3631"/>
      <c r="CF21" s="3631"/>
      <c r="CG21" s="3631"/>
      <c r="CH21" s="3631"/>
      <c r="CI21" s="3631"/>
      <c r="CJ21" s="3631"/>
      <c r="CK21" s="3631"/>
      <c r="CL21" s="3631"/>
      <c r="CM21" s="3631"/>
      <c r="CN21" s="3631"/>
      <c r="CO21" s="3631"/>
      <c r="CP21" s="3631"/>
      <c r="CQ21" s="3631"/>
      <c r="CR21" s="3631"/>
      <c r="CS21" s="3631"/>
      <c r="CT21" s="3631"/>
      <c r="CU21" s="3631"/>
      <c r="CV21" s="3631"/>
      <c r="CW21" s="3631"/>
      <c r="CX21" s="3631"/>
      <c r="CY21" s="3631"/>
      <c r="CZ21" s="3631"/>
      <c r="DA21" s="3631"/>
      <c r="DB21" s="3631"/>
      <c r="DC21" s="3631"/>
      <c r="DD21" s="3631"/>
      <c r="DE21" s="3631"/>
      <c r="DH21" s="517"/>
      <c r="DI21" s="517"/>
      <c r="DJ21" s="517"/>
      <c r="DK21" s="517"/>
      <c r="DL21" s="517"/>
    </row>
    <row s="3625" customFormat="1" customHeight="1" ht="14.25" hidden="1">
      <c r="L22" s="1359"/>
      <c r="M22" s="1392"/>
      <c r="N22" s="1392"/>
      <c r="O22" s="1394" t="s">
        <v>412</v>
      </c>
      <c r="P22" s="1392"/>
      <c r="Q22" s="1401"/>
      <c r="R22" s="1401"/>
      <c r="S22" s="735"/>
      <c r="T22" s="1168" t="s">
        <v>413</v>
      </c>
      <c r="AA22" s="172" t="s">
        <v>414</v>
      </c>
      <c r="AC22" s="172" t="s">
        <v>415</v>
      </c>
      <c r="AD22" s="1168" t="s">
        <v>413</v>
      </c>
      <c r="AI22" s="172" t="s">
        <v>416</v>
      </c>
      <c r="AK22" s="172" t="s">
        <v>415</v>
      </c>
      <c r="AL22" s="3631"/>
      <c r="AM22" s="3631"/>
      <c r="AN22" s="3631"/>
      <c r="AO22" s="3631"/>
      <c r="AP22" s="3631"/>
      <c r="AQ22" s="3633" t="s">
        <v>414</v>
      </c>
      <c r="AR22" s="3631"/>
      <c r="AS22" s="3633" t="s">
        <v>415</v>
      </c>
      <c r="AT22" s="3631"/>
      <c r="AU22" s="3631"/>
      <c r="AV22" s="3631"/>
      <c r="AW22" s="3631"/>
      <c r="AX22" s="3631"/>
      <c r="AY22" s="3633" t="s">
        <v>414</v>
      </c>
      <c r="AZ22" s="3631"/>
      <c r="BA22" s="3633" t="s">
        <v>415</v>
      </c>
      <c r="BB22" s="3631"/>
      <c r="BC22" s="3631"/>
      <c r="BD22" s="3631"/>
      <c r="BE22" s="3631"/>
      <c r="BF22" s="3631"/>
      <c r="BG22" s="3633" t="s">
        <v>414</v>
      </c>
      <c r="BH22" s="3631"/>
      <c r="BI22" s="3633" t="s">
        <v>415</v>
      </c>
      <c r="BJ22" s="3631"/>
      <c r="BK22" s="3631"/>
      <c r="BL22" s="3631"/>
      <c r="BM22" s="3631"/>
      <c r="BN22" s="3631"/>
      <c r="BO22" s="3633" t="s">
        <v>414</v>
      </c>
      <c r="BP22" s="3631"/>
      <c r="BQ22" s="3633" t="s">
        <v>415</v>
      </c>
      <c r="BR22" s="3631"/>
      <c r="BS22" s="3631"/>
      <c r="BT22" s="3631"/>
      <c r="BU22" s="3631"/>
      <c r="BV22" s="3631"/>
      <c r="BW22" s="3633" t="s">
        <v>414</v>
      </c>
      <c r="BX22" s="3631"/>
      <c r="BY22" s="3633" t="s">
        <v>415</v>
      </c>
      <c r="BZ22" s="3631"/>
      <c r="CA22" s="3631"/>
      <c r="CB22" s="3631"/>
      <c r="CC22" s="3631"/>
      <c r="CD22" s="3631"/>
      <c r="CE22" s="3633" t="s">
        <v>414</v>
      </c>
      <c r="CF22" s="3631"/>
      <c r="CG22" s="3633" t="s">
        <v>415</v>
      </c>
      <c r="CH22" s="3631"/>
      <c r="CI22" s="3631"/>
      <c r="CJ22" s="3631"/>
      <c r="CK22" s="3631"/>
      <c r="CL22" s="3631"/>
      <c r="CM22" s="3633" t="s">
        <v>414</v>
      </c>
      <c r="CN22" s="3631"/>
      <c r="CO22" s="3633" t="s">
        <v>415</v>
      </c>
      <c r="CP22" s="3631"/>
      <c r="CQ22" s="3631"/>
      <c r="CR22" s="3631"/>
      <c r="CS22" s="3631"/>
      <c r="CT22" s="3631"/>
      <c r="CU22" s="3633" t="s">
        <v>414</v>
      </c>
      <c r="CV22" s="3631"/>
      <c r="CW22" s="3633" t="s">
        <v>415</v>
      </c>
      <c r="CX22" s="3631"/>
      <c r="CY22" s="3631"/>
      <c r="CZ22" s="3631"/>
      <c r="DA22" s="3631"/>
      <c r="DB22" s="3631"/>
      <c r="DC22" s="3633" t="s">
        <v>414</v>
      </c>
      <c r="DD22" s="3631"/>
      <c r="DE22" s="3633" t="s">
        <v>415</v>
      </c>
      <c r="DH22" s="517"/>
      <c r="DI22" s="517"/>
      <c r="DJ22" s="517"/>
      <c r="DK22" s="517"/>
      <c r="DL22" s="517"/>
    </row>
    <row customHeight="1" ht="14.25" hidden="1">
      <c r="O23" s="1394"/>
      <c r="P23" s="1341"/>
      <c r="AL23" s="3321"/>
      <c r="AM23" s="3321"/>
      <c r="AN23" s="3321"/>
      <c r="AO23" s="3321"/>
      <c r="AP23" s="3321"/>
      <c r="AQ23" s="3321"/>
      <c r="AR23" s="3321"/>
      <c r="AS23" s="3321"/>
      <c r="AT23" s="3321"/>
      <c r="AU23" s="3321"/>
      <c r="AV23" s="3321"/>
      <c r="AW23" s="3321"/>
      <c r="AX23" s="3321"/>
      <c r="AY23" s="3321"/>
      <c r="AZ23" s="3321"/>
      <c r="BA23" s="3321"/>
      <c r="BB23" s="3321"/>
      <c r="BC23" s="3321"/>
      <c r="BD23" s="3321"/>
      <c r="BE23" s="3321"/>
      <c r="BF23" s="3321"/>
      <c r="BG23" s="3321"/>
      <c r="BH23" s="3321"/>
      <c r="BI23" s="3321"/>
      <c r="BJ23" s="3321"/>
      <c r="BK23" s="3321"/>
      <c r="BL23" s="3321"/>
      <c r="BM23" s="3321"/>
      <c r="BN23" s="3321"/>
      <c r="BO23" s="3321"/>
      <c r="BP23" s="3321"/>
      <c r="BQ23" s="3321"/>
      <c r="BR23" s="3321"/>
      <c r="BS23" s="3321"/>
      <c r="BT23" s="3321"/>
      <c r="BU23" s="3321"/>
      <c r="BV23" s="3321"/>
      <c r="BW23" s="3321"/>
      <c r="BX23" s="3321"/>
      <c r="BY23" s="3321"/>
      <c r="BZ23" s="3321"/>
      <c r="CA23" s="3321"/>
      <c r="CB23" s="3321"/>
      <c r="CC23" s="3321"/>
      <c r="CD23" s="3321"/>
      <c r="CE23" s="3321"/>
      <c r="CF23" s="3321"/>
      <c r="CG23" s="3321"/>
      <c r="CH23" s="3321"/>
      <c r="CI23" s="3321"/>
      <c r="CJ23" s="3321"/>
      <c r="CK23" s="3321"/>
      <c r="CL23" s="3321"/>
      <c r="CM23" s="3321"/>
      <c r="CN23" s="3321"/>
      <c r="CO23" s="3321"/>
      <c r="CP23" s="3321"/>
      <c r="CQ23" s="3321"/>
      <c r="CR23" s="3321"/>
      <c r="CS23" s="3321"/>
      <c r="CT23" s="3321"/>
      <c r="CU23" s="3321"/>
      <c r="CV23" s="3321"/>
      <c r="CW23" s="3321"/>
      <c r="CX23" s="3321"/>
      <c r="CY23" s="3321"/>
      <c r="CZ23" s="3321"/>
      <c r="DA23" s="3321"/>
      <c r="DB23" s="3321"/>
      <c r="DC23" s="3321"/>
      <c r="DD23" s="3321"/>
      <c r="DE23" s="3321"/>
    </row>
    <row customHeight="1" ht="14.25" hidden="1">
      <c r="O24" s="1394"/>
      <c r="P24" s="1341"/>
      <c r="AL24" s="3321"/>
      <c r="AM24" s="3321"/>
      <c r="AN24" s="3321"/>
      <c r="AO24" s="3321"/>
      <c r="AP24" s="3321"/>
      <c r="AQ24" s="3321"/>
      <c r="AR24" s="3321"/>
      <c r="AS24" s="3321"/>
      <c r="AT24" s="3321"/>
      <c r="AU24" s="3321"/>
      <c r="AV24" s="3321"/>
      <c r="AW24" s="3321"/>
      <c r="AX24" s="3321"/>
      <c r="AY24" s="3321"/>
      <c r="AZ24" s="3321"/>
      <c r="BA24" s="3321"/>
      <c r="BB24" s="3321"/>
      <c r="BC24" s="3321"/>
      <c r="BD24" s="3321"/>
      <c r="BE24" s="3321"/>
      <c r="BF24" s="3321"/>
      <c r="BG24" s="3321"/>
      <c r="BH24" s="3321"/>
      <c r="BI24" s="3321"/>
      <c r="BJ24" s="3321"/>
      <c r="BK24" s="3321"/>
      <c r="BL24" s="3321"/>
      <c r="BM24" s="3321"/>
      <c r="BN24" s="3321"/>
      <c r="BO24" s="3321"/>
      <c r="BP24" s="3321"/>
      <c r="BQ24" s="3321"/>
      <c r="BR24" s="3321"/>
      <c r="BS24" s="3321"/>
      <c r="BT24" s="3321"/>
      <c r="BU24" s="3321"/>
      <c r="BV24" s="3321"/>
      <c r="BW24" s="3321"/>
      <c r="BX24" s="3321"/>
      <c r="BY24" s="3321"/>
      <c r="BZ24" s="3321"/>
      <c r="CA24" s="3321"/>
      <c r="CB24" s="3321"/>
      <c r="CC24" s="3321"/>
      <c r="CD24" s="3321"/>
      <c r="CE24" s="3321"/>
      <c r="CF24" s="3321"/>
      <c r="CG24" s="3321"/>
      <c r="CH24" s="3321"/>
      <c r="CI24" s="3321"/>
      <c r="CJ24" s="3321"/>
      <c r="CK24" s="3321"/>
      <c r="CL24" s="3321"/>
      <c r="CM24" s="3321"/>
      <c r="CN24" s="3321"/>
      <c r="CO24" s="3321"/>
      <c r="CP24" s="3321"/>
      <c r="CQ24" s="3321"/>
      <c r="CR24" s="3321"/>
      <c r="CS24" s="3321"/>
      <c r="CT24" s="3321"/>
      <c r="CU24" s="3321"/>
      <c r="CV24" s="3321"/>
      <c r="CW24" s="3321"/>
      <c r="CX24" s="3321"/>
      <c r="CY24" s="3321"/>
      <c r="CZ24" s="3321"/>
      <c r="DA24" s="3321"/>
      <c r="DB24" s="3321"/>
      <c r="DC24" s="3321"/>
      <c r="DD24" s="3321"/>
      <c r="DE24" s="332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21"/>
      <c r="AM25" s="3321"/>
      <c r="AN25" s="3321"/>
      <c r="AO25" s="3321"/>
      <c r="AP25" s="3321"/>
      <c r="AQ25" s="3321"/>
      <c r="AR25" s="3321"/>
      <c r="AS25" s="3321"/>
      <c r="AT25" s="3321"/>
      <c r="AU25" s="3321"/>
      <c r="AV25" s="3321"/>
      <c r="AW25" s="3321"/>
      <c r="AX25" s="3321"/>
      <c r="AY25" s="3321"/>
      <c r="AZ25" s="3321"/>
      <c r="BA25" s="3321"/>
      <c r="BB25" s="3321"/>
      <c r="BC25" s="3321"/>
      <c r="BD25" s="3321"/>
      <c r="BE25" s="3321"/>
      <c r="BF25" s="3321"/>
      <c r="BG25" s="3321"/>
      <c r="BH25" s="3321"/>
      <c r="BI25" s="3321"/>
      <c r="BJ25" s="3321"/>
      <c r="BK25" s="3321"/>
      <c r="BL25" s="3321"/>
      <c r="BM25" s="3321"/>
      <c r="BN25" s="3321"/>
      <c r="BO25" s="3321"/>
      <c r="BP25" s="3321"/>
      <c r="BQ25" s="3321"/>
      <c r="BR25" s="3321"/>
      <c r="BS25" s="3321"/>
      <c r="BT25" s="3321"/>
      <c r="BU25" s="3321"/>
      <c r="BV25" s="3321"/>
      <c r="BW25" s="3321"/>
      <c r="BX25" s="3321"/>
      <c r="BY25" s="3321"/>
      <c r="BZ25" s="3321"/>
      <c r="CA25" s="3321"/>
      <c r="CB25" s="3321"/>
      <c r="CC25" s="3321"/>
      <c r="CD25" s="3321"/>
      <c r="CE25" s="3321"/>
      <c r="CF25" s="3321"/>
      <c r="CG25" s="3321"/>
      <c r="CH25" s="3321"/>
      <c r="CI25" s="3321"/>
      <c r="CJ25" s="3321"/>
      <c r="CK25" s="3321"/>
      <c r="CL25" s="3321"/>
      <c r="CM25" s="3321"/>
      <c r="CN25" s="3321"/>
      <c r="CO25" s="3321"/>
      <c r="CP25" s="3321"/>
      <c r="CQ25" s="3321"/>
      <c r="CR25" s="3321"/>
      <c r="CS25" s="3321"/>
      <c r="CT25" s="3321"/>
      <c r="CU25" s="3321"/>
      <c r="CV25" s="3321"/>
      <c r="CW25" s="3321"/>
      <c r="CX25" s="3321"/>
      <c r="CY25" s="3321"/>
      <c r="CZ25" s="3321"/>
      <c r="DA25" s="3321"/>
      <c r="DB25" s="3321"/>
      <c r="DC25" s="3321"/>
      <c r="DD25" s="3321"/>
      <c r="DE25" s="3321"/>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639"/>
      <c r="AM26" s="3639"/>
      <c r="AN26" s="3639"/>
      <c r="AO26" s="3639"/>
      <c r="AP26" s="3639"/>
      <c r="AQ26" s="3639"/>
      <c r="AR26" s="3639"/>
      <c r="AS26" s="3639"/>
      <c r="AT26" s="3639"/>
      <c r="AU26" s="3639"/>
      <c r="AV26" s="3639"/>
      <c r="AW26" s="3639"/>
      <c r="AX26" s="3639"/>
      <c r="AY26" s="3639"/>
      <c r="AZ26" s="3639"/>
      <c r="BA26" s="3639"/>
      <c r="BB26" s="3639"/>
      <c r="BC26" s="3639"/>
      <c r="BD26" s="3639"/>
      <c r="BE26" s="3639"/>
      <c r="BF26" s="3639"/>
      <c r="BG26" s="3639"/>
      <c r="BH26" s="3639"/>
      <c r="BI26" s="3639"/>
      <c r="BJ26" s="3639"/>
      <c r="BK26" s="3639"/>
      <c r="BL26" s="3639"/>
      <c r="BM26" s="3639"/>
      <c r="BN26" s="3639"/>
      <c r="BO26" s="3639"/>
      <c r="BP26" s="3639"/>
      <c r="BQ26" s="3639"/>
      <c r="BR26" s="3639"/>
      <c r="BS26" s="3639"/>
      <c r="BT26" s="3639"/>
      <c r="BU26" s="3639"/>
      <c r="BV26" s="3639"/>
      <c r="BW26" s="3639"/>
      <c r="BX26" s="3639"/>
      <c r="BY26" s="3639"/>
      <c r="BZ26" s="3639"/>
      <c r="CA26" s="3639"/>
      <c r="CB26" s="3639"/>
      <c r="CC26" s="3639"/>
      <c r="CD26" s="3639"/>
      <c r="CE26" s="3639"/>
      <c r="CF26" s="3639"/>
      <c r="CG26" s="3639"/>
      <c r="CH26" s="3639"/>
      <c r="CI26" s="3639"/>
      <c r="CJ26" s="3639"/>
      <c r="CK26" s="3639"/>
      <c r="CL26" s="3639"/>
      <c r="CM26" s="3639"/>
      <c r="CN26" s="3639"/>
      <c r="CO26" s="3639"/>
      <c r="CP26" s="3639"/>
      <c r="CQ26" s="3639"/>
      <c r="CR26" s="3639"/>
      <c r="CS26" s="3639"/>
      <c r="CT26" s="3639"/>
      <c r="CU26" s="3639"/>
      <c r="CV26" s="3639"/>
      <c r="CW26" s="3639"/>
      <c r="CX26" s="3639"/>
      <c r="CY26" s="3639"/>
      <c r="CZ26" s="3639"/>
      <c r="DA26" s="3639"/>
      <c r="DB26" s="3639"/>
      <c r="DC26" s="3639"/>
      <c r="DD26" s="3639"/>
      <c r="DE26" s="3639"/>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41"/>
      <c r="AM27" s="3641"/>
      <c r="AN27" s="3641"/>
      <c r="AO27" s="3641"/>
      <c r="AP27" s="3641"/>
      <c r="AQ27" s="3641"/>
      <c r="AR27" s="3641"/>
      <c r="AS27" s="3641"/>
      <c r="AT27" s="3641"/>
      <c r="AU27" s="3641"/>
      <c r="AV27" s="3641"/>
      <c r="AW27" s="3641"/>
      <c r="AX27" s="3641"/>
      <c r="AY27" s="3641"/>
      <c r="AZ27" s="3641"/>
      <c r="BA27" s="3641"/>
      <c r="BB27" s="3641"/>
      <c r="BC27" s="3641"/>
      <c r="BD27" s="3641"/>
      <c r="BE27" s="3641"/>
      <c r="BF27" s="3641"/>
      <c r="BG27" s="3641"/>
      <c r="BH27" s="3641"/>
      <c r="BI27" s="3641"/>
      <c r="BJ27" s="3641"/>
      <c r="BK27" s="3641"/>
      <c r="BL27" s="3641"/>
      <c r="BM27" s="3641"/>
      <c r="BN27" s="3641"/>
      <c r="BO27" s="3641"/>
      <c r="BP27" s="3641"/>
      <c r="BQ27" s="3641"/>
      <c r="BR27" s="3641"/>
      <c r="BS27" s="3641"/>
      <c r="BT27" s="3641"/>
      <c r="BU27" s="3641"/>
      <c r="BV27" s="3641"/>
      <c r="BW27" s="3641"/>
      <c r="BX27" s="3641"/>
      <c r="BY27" s="3641"/>
      <c r="BZ27" s="3641"/>
      <c r="CA27" s="3641"/>
      <c r="CB27" s="3641"/>
      <c r="CC27" s="3641"/>
      <c r="CD27" s="3641"/>
      <c r="CE27" s="3641"/>
      <c r="CF27" s="3641"/>
      <c r="CG27" s="3641"/>
      <c r="CH27" s="3641"/>
      <c r="CI27" s="3641"/>
      <c r="CJ27" s="3641"/>
      <c r="CK27" s="3641"/>
      <c r="CL27" s="3641"/>
      <c r="CM27" s="3641"/>
      <c r="CN27" s="3641"/>
      <c r="CO27" s="3641"/>
      <c r="CP27" s="3641"/>
      <c r="CQ27" s="3641"/>
      <c r="CR27" s="3641"/>
      <c r="CS27" s="3641"/>
      <c r="CT27" s="3641"/>
      <c r="CU27" s="3641"/>
      <c r="CV27" s="3641"/>
      <c r="CW27" s="3641"/>
      <c r="CX27" s="3641"/>
      <c r="CY27" s="3641"/>
      <c r="CZ27" s="3641"/>
      <c r="DA27" s="3641"/>
      <c r="DB27" s="3641"/>
      <c r="DC27" s="3641"/>
      <c r="DD27" s="3641"/>
      <c r="DE27" s="364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43"/>
      <c r="AM28" s="3643"/>
      <c r="AN28" s="3643"/>
      <c r="AO28" s="3643"/>
      <c r="AP28" s="3643"/>
      <c r="AQ28" s="3643"/>
      <c r="AR28" s="3643"/>
      <c r="AS28" s="3643"/>
      <c r="AT28" s="3643"/>
      <c r="AU28" s="3643"/>
      <c r="AV28" s="3643"/>
      <c r="AW28" s="3643"/>
      <c r="AX28" s="3643"/>
      <c r="AY28" s="3643"/>
      <c r="AZ28" s="3643"/>
      <c r="BA28" s="3643"/>
      <c r="BB28" s="3643"/>
      <c r="BC28" s="3643"/>
      <c r="BD28" s="3643"/>
      <c r="BE28" s="3643"/>
      <c r="BF28" s="3643"/>
      <c r="BG28" s="3643"/>
      <c r="BH28" s="3643"/>
      <c r="BI28" s="3643"/>
      <c r="BJ28" s="3643"/>
      <c r="BK28" s="3643"/>
      <c r="BL28" s="3643"/>
      <c r="BM28" s="3643"/>
      <c r="BN28" s="3643"/>
      <c r="BO28" s="3643"/>
      <c r="BP28" s="3643"/>
      <c r="BQ28" s="3643"/>
      <c r="BR28" s="3643"/>
      <c r="BS28" s="3643"/>
      <c r="BT28" s="3643"/>
      <c r="BU28" s="3643"/>
      <c r="BV28" s="3643"/>
      <c r="BW28" s="3643"/>
      <c r="BX28" s="3643"/>
      <c r="BY28" s="3643"/>
      <c r="BZ28" s="3643"/>
      <c r="CA28" s="3643"/>
      <c r="CB28" s="3643"/>
      <c r="CC28" s="3643"/>
      <c r="CD28" s="3643"/>
      <c r="CE28" s="3643"/>
      <c r="CF28" s="3643"/>
      <c r="CG28" s="3643"/>
      <c r="CH28" s="3643"/>
      <c r="CI28" s="3643"/>
      <c r="CJ28" s="3643"/>
      <c r="CK28" s="3643"/>
      <c r="CL28" s="3643"/>
      <c r="CM28" s="3643"/>
      <c r="CN28" s="3643"/>
      <c r="CO28" s="3643"/>
      <c r="CP28" s="3643"/>
      <c r="CQ28" s="3643"/>
      <c r="CR28" s="3643"/>
      <c r="CS28" s="3643"/>
      <c r="CT28" s="3643"/>
      <c r="CU28" s="3643"/>
      <c r="CV28" s="3643"/>
      <c r="CW28" s="3643"/>
      <c r="CX28" s="3643"/>
      <c r="CY28" s="3643"/>
      <c r="CZ28" s="3643"/>
      <c r="DA28" s="3643"/>
      <c r="DB28" s="3643"/>
      <c r="DC28" s="3643"/>
      <c r="DD28" s="3643"/>
      <c r="DE28" s="3643"/>
      <c r="DF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651" t="str">
        <f>IF(TITLE_NAME_OR_PR_CHANGE="",IF(TITLE_NAME_OR_PR="","",TITLE_NAME_OR_PR),TITLE_NAME_OR_PR_CHANGE)</f>
        <v>Комитет по ценам и тарифам Московской области</v>
      </c>
      <c r="AM29" s="3651"/>
      <c r="AN29" s="3651"/>
      <c r="AO29" s="3651"/>
      <c r="AP29" s="3651"/>
      <c r="AQ29" s="3651"/>
      <c r="AR29" s="3651"/>
      <c r="AS29" s="3321"/>
      <c r="AT29" s="3651" t="str">
        <f>IF(TITLE_NAME_OR_PR_CHANGE="",IF(TITLE_NAME_OR_PR="","",TITLE_NAME_OR_PR),TITLE_NAME_OR_PR_CHANGE)</f>
        <v>Комитет по ценам и тарифам Московской области</v>
      </c>
      <c r="AU29" s="3651"/>
      <c r="AV29" s="3651"/>
      <c r="AW29" s="3651"/>
      <c r="AX29" s="3651"/>
      <c r="AY29" s="3651"/>
      <c r="AZ29" s="3651"/>
      <c r="BA29" s="3321"/>
      <c r="BB29" s="3651" t="str">
        <f>IF(TITLE_NAME_OR_PR_CHANGE="",IF(TITLE_NAME_OR_PR="","",TITLE_NAME_OR_PR),TITLE_NAME_OR_PR_CHANGE)</f>
        <v>Комитет по ценам и тарифам Московской области</v>
      </c>
      <c r="BC29" s="3651"/>
      <c r="BD29" s="3651"/>
      <c r="BE29" s="3651"/>
      <c r="BF29" s="3651"/>
      <c r="BG29" s="3651"/>
      <c r="BH29" s="3651"/>
      <c r="BI29" s="3321"/>
      <c r="BJ29" s="3651" t="str">
        <f>IF(TITLE_NAME_OR_PR_CHANGE="",IF(TITLE_NAME_OR_PR="","",TITLE_NAME_OR_PR),TITLE_NAME_OR_PR_CHANGE)</f>
        <v>Комитет по ценам и тарифам Московской области</v>
      </c>
      <c r="BK29" s="3651"/>
      <c r="BL29" s="3651"/>
      <c r="BM29" s="3651"/>
      <c r="BN29" s="3651"/>
      <c r="BO29" s="3651"/>
      <c r="BP29" s="3651"/>
      <c r="BQ29" s="3321"/>
      <c r="BR29" s="3651" t="str">
        <f>IF(TITLE_NAME_OR_PR_CHANGE="",IF(TITLE_NAME_OR_PR="","",TITLE_NAME_OR_PR),TITLE_NAME_OR_PR_CHANGE)</f>
        <v>Комитет по ценам и тарифам Московской области</v>
      </c>
      <c r="BS29" s="3651"/>
      <c r="BT29" s="3651"/>
      <c r="BU29" s="3651"/>
      <c r="BV29" s="3651"/>
      <c r="BW29" s="3651"/>
      <c r="BX29" s="3651"/>
      <c r="BY29" s="3321"/>
      <c r="BZ29" s="3651" t="str">
        <f>IF(TITLE_NAME_OR_PR_CHANGE="",IF(TITLE_NAME_OR_PR="","",TITLE_NAME_OR_PR),TITLE_NAME_OR_PR_CHANGE)</f>
        <v>Комитет по ценам и тарифам Московской области</v>
      </c>
      <c r="CA29" s="3651"/>
      <c r="CB29" s="3651"/>
      <c r="CC29" s="3651"/>
      <c r="CD29" s="3651"/>
      <c r="CE29" s="3651"/>
      <c r="CF29" s="3651"/>
      <c r="CG29" s="3321"/>
      <c r="CH29" s="3651" t="str">
        <f>IF(TITLE_NAME_OR_PR_CHANGE="",IF(TITLE_NAME_OR_PR="","",TITLE_NAME_OR_PR),TITLE_NAME_OR_PR_CHANGE)</f>
        <v>Комитет по ценам и тарифам Московской области</v>
      </c>
      <c r="CI29" s="3651"/>
      <c r="CJ29" s="3651"/>
      <c r="CK29" s="3651"/>
      <c r="CL29" s="3651"/>
      <c r="CM29" s="3651"/>
      <c r="CN29" s="3651"/>
      <c r="CO29" s="3321"/>
      <c r="CP29" s="3651" t="str">
        <f>IF(TITLE_NAME_OR_PR_CHANGE="",IF(TITLE_NAME_OR_PR="","",TITLE_NAME_OR_PR),TITLE_NAME_OR_PR_CHANGE)</f>
        <v>Комитет по ценам и тарифам Московской области</v>
      </c>
      <c r="CQ29" s="3651"/>
      <c r="CR29" s="3651"/>
      <c r="CS29" s="3651"/>
      <c r="CT29" s="3651"/>
      <c r="CU29" s="3651"/>
      <c r="CV29" s="3651"/>
      <c r="CW29" s="3321"/>
      <c r="CX29" s="3651" t="str">
        <f>IF(TITLE_NAME_OR_PR_CHANGE="",IF(TITLE_NAME_OR_PR="","",TITLE_NAME_OR_PR),TITLE_NAME_OR_PR_CHANGE)</f>
        <v>Комитет по ценам и тарифам Московской области</v>
      </c>
      <c r="CY29" s="3651"/>
      <c r="CZ29" s="3651"/>
      <c r="DA29" s="3651"/>
      <c r="DB29" s="3651"/>
      <c r="DC29" s="3651"/>
      <c r="DD29" s="3651"/>
      <c r="DE29" s="3321"/>
      <c r="DF29" s="322"/>
      <c r="DG29" s="268"/>
      <c r="DH29" s="368"/>
      <c r="DI29" s="368"/>
      <c r="DJ29" s="368"/>
      <c r="DK29" s="368"/>
      <c r="DL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655" t="str">
        <f>IF(TITLE_DATE_PR_CHANGE="",IF(TITLE_DATE_PR="","",TITLE_DATE_PR),TITLE_DATE_PR_CHANGE)</f>
        <v>45280.432291666664</v>
      </c>
      <c r="AM30" s="3655"/>
      <c r="AN30" s="3655"/>
      <c r="AO30" s="3655"/>
      <c r="AP30" s="3655"/>
      <c r="AQ30" s="3655"/>
      <c r="AR30" s="3655"/>
      <c r="AS30" s="3321"/>
      <c r="AT30" s="3655" t="str">
        <f>IF(TITLE_DATE_PR_CHANGE="",IF(TITLE_DATE_PR="","",TITLE_DATE_PR),TITLE_DATE_PR_CHANGE)</f>
        <v>45280.432291666664</v>
      </c>
      <c r="AU30" s="3655"/>
      <c r="AV30" s="3655"/>
      <c r="AW30" s="3655"/>
      <c r="AX30" s="3655"/>
      <c r="AY30" s="3655"/>
      <c r="AZ30" s="3655"/>
      <c r="BA30" s="3321"/>
      <c r="BB30" s="3655" t="str">
        <f>IF(TITLE_DATE_PR_CHANGE="",IF(TITLE_DATE_PR="","",TITLE_DATE_PR),TITLE_DATE_PR_CHANGE)</f>
        <v>45280.432291666664</v>
      </c>
      <c r="BC30" s="3655"/>
      <c r="BD30" s="3655"/>
      <c r="BE30" s="3655"/>
      <c r="BF30" s="3655"/>
      <c r="BG30" s="3655"/>
      <c r="BH30" s="3655"/>
      <c r="BI30" s="3321"/>
      <c r="BJ30" s="3655" t="str">
        <f>IF(TITLE_DATE_PR_CHANGE="",IF(TITLE_DATE_PR="","",TITLE_DATE_PR),TITLE_DATE_PR_CHANGE)</f>
        <v>45280.432291666664</v>
      </c>
      <c r="BK30" s="3655"/>
      <c r="BL30" s="3655"/>
      <c r="BM30" s="3655"/>
      <c r="BN30" s="3655"/>
      <c r="BO30" s="3655"/>
      <c r="BP30" s="3655"/>
      <c r="BQ30" s="3321"/>
      <c r="BR30" s="3655" t="str">
        <f>IF(TITLE_DATE_PR_CHANGE="",IF(TITLE_DATE_PR="","",TITLE_DATE_PR),TITLE_DATE_PR_CHANGE)</f>
        <v>45280.432291666664</v>
      </c>
      <c r="BS30" s="3655"/>
      <c r="BT30" s="3655"/>
      <c r="BU30" s="3655"/>
      <c r="BV30" s="3655"/>
      <c r="BW30" s="3655"/>
      <c r="BX30" s="3655"/>
      <c r="BY30" s="3321"/>
      <c r="BZ30" s="3655" t="str">
        <f>IF(TITLE_DATE_PR_CHANGE="",IF(TITLE_DATE_PR="","",TITLE_DATE_PR),TITLE_DATE_PR_CHANGE)</f>
        <v>45280.432291666664</v>
      </c>
      <c r="CA30" s="3655"/>
      <c r="CB30" s="3655"/>
      <c r="CC30" s="3655"/>
      <c r="CD30" s="3655"/>
      <c r="CE30" s="3655"/>
      <c r="CF30" s="3655"/>
      <c r="CG30" s="3321"/>
      <c r="CH30" s="3655" t="str">
        <f>IF(TITLE_DATE_PR_CHANGE="",IF(TITLE_DATE_PR="","",TITLE_DATE_PR),TITLE_DATE_PR_CHANGE)</f>
        <v>45280.432291666664</v>
      </c>
      <c r="CI30" s="3655"/>
      <c r="CJ30" s="3655"/>
      <c r="CK30" s="3655"/>
      <c r="CL30" s="3655"/>
      <c r="CM30" s="3655"/>
      <c r="CN30" s="3655"/>
      <c r="CO30" s="3321"/>
      <c r="CP30" s="3655" t="str">
        <f>IF(TITLE_DATE_PR_CHANGE="",IF(TITLE_DATE_PR="","",TITLE_DATE_PR),TITLE_DATE_PR_CHANGE)</f>
        <v>45280.432291666664</v>
      </c>
      <c r="CQ30" s="3655"/>
      <c r="CR30" s="3655"/>
      <c r="CS30" s="3655"/>
      <c r="CT30" s="3655"/>
      <c r="CU30" s="3655"/>
      <c r="CV30" s="3655"/>
      <c r="CW30" s="3321"/>
      <c r="CX30" s="3655" t="str">
        <f>IF(TITLE_DATE_PR_CHANGE="",IF(TITLE_DATE_PR="","",TITLE_DATE_PR),TITLE_DATE_PR_CHANGE)</f>
        <v>45280.432291666664</v>
      </c>
      <c r="CY30" s="3655"/>
      <c r="CZ30" s="3655"/>
      <c r="DA30" s="3655"/>
      <c r="DB30" s="3655"/>
      <c r="DC30" s="3655"/>
      <c r="DD30" s="3655"/>
      <c r="DE30" s="3321"/>
      <c r="DF30" s="322"/>
      <c r="DG30" s="268"/>
      <c r="DH30" s="368"/>
      <c r="DI30" s="368"/>
      <c r="DJ30" s="368"/>
      <c r="DK30" s="368"/>
      <c r="DL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651" t="str">
        <f>IF(TITLE_NUMBER_PR_CHANGE="",IF(TITLE_NUMBER_PR="","",TITLE_NUMBER_PR),TITLE_NUMBER_PR_CHANGE)</f>
        <v>313-Р</v>
      </c>
      <c r="AM31" s="3651"/>
      <c r="AN31" s="3651"/>
      <c r="AO31" s="3651"/>
      <c r="AP31" s="3651"/>
      <c r="AQ31" s="3651"/>
      <c r="AR31" s="3651"/>
      <c r="AS31" s="3321"/>
      <c r="AT31" s="3651" t="str">
        <f>IF(TITLE_NUMBER_PR_CHANGE="",IF(TITLE_NUMBER_PR="","",TITLE_NUMBER_PR),TITLE_NUMBER_PR_CHANGE)</f>
        <v>313-Р</v>
      </c>
      <c r="AU31" s="3651"/>
      <c r="AV31" s="3651"/>
      <c r="AW31" s="3651"/>
      <c r="AX31" s="3651"/>
      <c r="AY31" s="3651"/>
      <c r="AZ31" s="3651"/>
      <c r="BA31" s="3321"/>
      <c r="BB31" s="3651" t="str">
        <f>IF(TITLE_NUMBER_PR_CHANGE="",IF(TITLE_NUMBER_PR="","",TITLE_NUMBER_PR),TITLE_NUMBER_PR_CHANGE)</f>
        <v>313-Р</v>
      </c>
      <c r="BC31" s="3651"/>
      <c r="BD31" s="3651"/>
      <c r="BE31" s="3651"/>
      <c r="BF31" s="3651"/>
      <c r="BG31" s="3651"/>
      <c r="BH31" s="3651"/>
      <c r="BI31" s="3321"/>
      <c r="BJ31" s="3651" t="str">
        <f>IF(TITLE_NUMBER_PR_CHANGE="",IF(TITLE_NUMBER_PR="","",TITLE_NUMBER_PR),TITLE_NUMBER_PR_CHANGE)</f>
        <v>313-Р</v>
      </c>
      <c r="BK31" s="3651"/>
      <c r="BL31" s="3651"/>
      <c r="BM31" s="3651"/>
      <c r="BN31" s="3651"/>
      <c r="BO31" s="3651"/>
      <c r="BP31" s="3651"/>
      <c r="BQ31" s="3321"/>
      <c r="BR31" s="3651" t="str">
        <f>IF(TITLE_NUMBER_PR_CHANGE="",IF(TITLE_NUMBER_PR="","",TITLE_NUMBER_PR),TITLE_NUMBER_PR_CHANGE)</f>
        <v>313-Р</v>
      </c>
      <c r="BS31" s="3651"/>
      <c r="BT31" s="3651"/>
      <c r="BU31" s="3651"/>
      <c r="BV31" s="3651"/>
      <c r="BW31" s="3651"/>
      <c r="BX31" s="3651"/>
      <c r="BY31" s="3321"/>
      <c r="BZ31" s="3651" t="str">
        <f>IF(TITLE_NUMBER_PR_CHANGE="",IF(TITLE_NUMBER_PR="","",TITLE_NUMBER_PR),TITLE_NUMBER_PR_CHANGE)</f>
        <v>313-Р</v>
      </c>
      <c r="CA31" s="3651"/>
      <c r="CB31" s="3651"/>
      <c r="CC31" s="3651"/>
      <c r="CD31" s="3651"/>
      <c r="CE31" s="3651"/>
      <c r="CF31" s="3651"/>
      <c r="CG31" s="3321"/>
      <c r="CH31" s="3651" t="str">
        <f>IF(TITLE_NUMBER_PR_CHANGE="",IF(TITLE_NUMBER_PR="","",TITLE_NUMBER_PR),TITLE_NUMBER_PR_CHANGE)</f>
        <v>313-Р</v>
      </c>
      <c r="CI31" s="3651"/>
      <c r="CJ31" s="3651"/>
      <c r="CK31" s="3651"/>
      <c r="CL31" s="3651"/>
      <c r="CM31" s="3651"/>
      <c r="CN31" s="3651"/>
      <c r="CO31" s="3321"/>
      <c r="CP31" s="3651" t="str">
        <f>IF(TITLE_NUMBER_PR_CHANGE="",IF(TITLE_NUMBER_PR="","",TITLE_NUMBER_PR),TITLE_NUMBER_PR_CHANGE)</f>
        <v>313-Р</v>
      </c>
      <c r="CQ31" s="3651"/>
      <c r="CR31" s="3651"/>
      <c r="CS31" s="3651"/>
      <c r="CT31" s="3651"/>
      <c r="CU31" s="3651"/>
      <c r="CV31" s="3651"/>
      <c r="CW31" s="3321"/>
      <c r="CX31" s="3651" t="str">
        <f>IF(TITLE_NUMBER_PR_CHANGE="",IF(TITLE_NUMBER_PR="","",TITLE_NUMBER_PR),TITLE_NUMBER_PR_CHANGE)</f>
        <v>313-Р</v>
      </c>
      <c r="CY31" s="3651"/>
      <c r="CZ31" s="3651"/>
      <c r="DA31" s="3651"/>
      <c r="DB31" s="3651"/>
      <c r="DC31" s="3651"/>
      <c r="DD31" s="3651"/>
      <c r="DE31" s="3321"/>
      <c r="DF31" s="322"/>
      <c r="DG31" s="268"/>
      <c r="DH31" s="368"/>
      <c r="DI31" s="368"/>
      <c r="DJ31" s="368"/>
      <c r="DK31" s="368"/>
      <c r="DL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M32" s="3651"/>
      <c r="AN32" s="3651"/>
      <c r="AO32" s="3651"/>
      <c r="AP32" s="3651"/>
      <c r="AQ32" s="3651"/>
      <c r="AR32" s="3651"/>
      <c r="AS32" s="3321"/>
      <c r="AT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U32" s="3651"/>
      <c r="AV32" s="3651"/>
      <c r="AW32" s="3651"/>
      <c r="AX32" s="3651"/>
      <c r="AY32" s="3651"/>
      <c r="AZ32" s="3651"/>
      <c r="BA32" s="3321"/>
      <c r="BB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C32" s="3651"/>
      <c r="BD32" s="3651"/>
      <c r="BE32" s="3651"/>
      <c r="BF32" s="3651"/>
      <c r="BG32" s="3651"/>
      <c r="BH32" s="3651"/>
      <c r="BI32" s="3321"/>
      <c r="BJ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K32" s="3651"/>
      <c r="BL32" s="3651"/>
      <c r="BM32" s="3651"/>
      <c r="BN32" s="3651"/>
      <c r="BO32" s="3651"/>
      <c r="BP32" s="3651"/>
      <c r="BQ32" s="3321"/>
      <c r="BR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S32" s="3651"/>
      <c r="BT32" s="3651"/>
      <c r="BU32" s="3651"/>
      <c r="BV32" s="3651"/>
      <c r="BW32" s="3651"/>
      <c r="BX32" s="3651"/>
      <c r="BY32" s="3321"/>
      <c r="BZ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A32" s="3651"/>
      <c r="CB32" s="3651"/>
      <c r="CC32" s="3651"/>
      <c r="CD32" s="3651"/>
      <c r="CE32" s="3651"/>
      <c r="CF32" s="3651"/>
      <c r="CG32" s="3321"/>
      <c r="CH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I32" s="3651"/>
      <c r="CJ32" s="3651"/>
      <c r="CK32" s="3651"/>
      <c r="CL32" s="3651"/>
      <c r="CM32" s="3651"/>
      <c r="CN32" s="3651"/>
      <c r="CO32" s="3321"/>
      <c r="CP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Q32" s="3651"/>
      <c r="CR32" s="3651"/>
      <c r="CS32" s="3651"/>
      <c r="CT32" s="3651"/>
      <c r="CU32" s="3651"/>
      <c r="CV32" s="3651"/>
      <c r="CW32" s="3321"/>
      <c r="CX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Y32" s="3651"/>
      <c r="CZ32" s="3651"/>
      <c r="DA32" s="3651"/>
      <c r="DB32" s="3651"/>
      <c r="DC32" s="3651"/>
      <c r="DD32" s="3651"/>
      <c r="DE32" s="3321"/>
      <c r="DF32" s="322"/>
      <c r="DG32" s="268"/>
      <c r="DH32" s="368"/>
      <c r="DI32" s="368"/>
      <c r="DJ32" s="368"/>
      <c r="DK32" s="368"/>
      <c r="DL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643"/>
      <c r="AM33" s="3643"/>
      <c r="AN33" s="3643"/>
      <c r="AO33" s="3643"/>
      <c r="AP33" s="3643"/>
      <c r="AQ33" s="3643"/>
      <c r="AR33" s="3643"/>
      <c r="AS33" s="3643"/>
      <c r="AT33" s="3643"/>
      <c r="AU33" s="3643"/>
      <c r="AV33" s="3643"/>
      <c r="AW33" s="3643"/>
      <c r="AX33" s="3643"/>
      <c r="AY33" s="3643"/>
      <c r="AZ33" s="3643"/>
      <c r="BA33" s="3643"/>
      <c r="BB33" s="3643"/>
      <c r="BC33" s="3643"/>
      <c r="BD33" s="3643"/>
      <c r="BE33" s="3643"/>
      <c r="BF33" s="3643"/>
      <c r="BG33" s="3643"/>
      <c r="BH33" s="3643"/>
      <c r="BI33" s="3643"/>
      <c r="BJ33" s="3643"/>
      <c r="BK33" s="3643"/>
      <c r="BL33" s="3643"/>
      <c r="BM33" s="3643"/>
      <c r="BN33" s="3643"/>
      <c r="BO33" s="3643"/>
      <c r="BP33" s="3643"/>
      <c r="BQ33" s="3643"/>
      <c r="BR33" s="3643"/>
      <c r="BS33" s="3643"/>
      <c r="BT33" s="3643"/>
      <c r="BU33" s="3643"/>
      <c r="BV33" s="3643"/>
      <c r="BW33" s="3643"/>
      <c r="BX33" s="3643"/>
      <c r="BY33" s="3643"/>
      <c r="BZ33" s="3643"/>
      <c r="CA33" s="3643"/>
      <c r="CB33" s="3643"/>
      <c r="CC33" s="3643"/>
      <c r="CD33" s="3643"/>
      <c r="CE33" s="3643"/>
      <c r="CF33" s="3643"/>
      <c r="CG33" s="3643"/>
      <c r="CH33" s="3643"/>
      <c r="CI33" s="3643"/>
      <c r="CJ33" s="3643"/>
      <c r="CK33" s="3643"/>
      <c r="CL33" s="3643"/>
      <c r="CM33" s="3643"/>
      <c r="CN33" s="3643"/>
      <c r="CO33" s="3643"/>
      <c r="CP33" s="3643"/>
      <c r="CQ33" s="3643"/>
      <c r="CR33" s="3643"/>
      <c r="CS33" s="3643"/>
      <c r="CT33" s="3643"/>
      <c r="CU33" s="3643"/>
      <c r="CV33" s="3643"/>
      <c r="CW33" s="3643"/>
      <c r="CX33" s="3643"/>
      <c r="CY33" s="3643"/>
      <c r="CZ33" s="3643"/>
      <c r="DA33" s="3643"/>
      <c r="DB33" s="3643"/>
      <c r="DC33" s="3643"/>
      <c r="DD33" s="3643"/>
      <c r="DE33" s="3643"/>
      <c r="DF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655" t="str">
        <f>IF(TITLE_DATE_PR_CHANGE="",IF(TITLE_DATE_PR="","",TITLE_DATE_PR),TITLE_DATE_PR_CHANGE)</f>
        <v>45280.432291666664</v>
      </c>
      <c r="AM34" s="3655"/>
      <c r="AN34" s="3655"/>
      <c r="AO34" s="3655"/>
      <c r="AP34" s="3655"/>
      <c r="AQ34" s="3655"/>
      <c r="AR34" s="3655"/>
      <c r="AS34" s="3321"/>
      <c r="AT34" s="3655" t="str">
        <f>IF(TITLE_DATE_PR_CHANGE="",IF(TITLE_DATE_PR="","",TITLE_DATE_PR),TITLE_DATE_PR_CHANGE)</f>
        <v>45280.432291666664</v>
      </c>
      <c r="AU34" s="3655"/>
      <c r="AV34" s="3655"/>
      <c r="AW34" s="3655"/>
      <c r="AX34" s="3655"/>
      <c r="AY34" s="3655"/>
      <c r="AZ34" s="3655"/>
      <c r="BA34" s="3321"/>
      <c r="BB34" s="3655" t="str">
        <f>IF(TITLE_DATE_PR_CHANGE="",IF(TITLE_DATE_PR="","",TITLE_DATE_PR),TITLE_DATE_PR_CHANGE)</f>
        <v>45280.432291666664</v>
      </c>
      <c r="BC34" s="3655"/>
      <c r="BD34" s="3655"/>
      <c r="BE34" s="3655"/>
      <c r="BF34" s="3655"/>
      <c r="BG34" s="3655"/>
      <c r="BH34" s="3655"/>
      <c r="BI34" s="3321"/>
      <c r="BJ34" s="3655" t="str">
        <f>IF(TITLE_DATE_PR_CHANGE="",IF(TITLE_DATE_PR="","",TITLE_DATE_PR),TITLE_DATE_PR_CHANGE)</f>
        <v>45280.432291666664</v>
      </c>
      <c r="BK34" s="3655"/>
      <c r="BL34" s="3655"/>
      <c r="BM34" s="3655"/>
      <c r="BN34" s="3655"/>
      <c r="BO34" s="3655"/>
      <c r="BP34" s="3655"/>
      <c r="BQ34" s="3321"/>
      <c r="BR34" s="3655" t="str">
        <f>IF(TITLE_DATE_PR_CHANGE="",IF(TITLE_DATE_PR="","",TITLE_DATE_PR),TITLE_DATE_PR_CHANGE)</f>
        <v>45280.432291666664</v>
      </c>
      <c r="BS34" s="3655"/>
      <c r="BT34" s="3655"/>
      <c r="BU34" s="3655"/>
      <c r="BV34" s="3655"/>
      <c r="BW34" s="3655"/>
      <c r="BX34" s="3655"/>
      <c r="BY34" s="3321"/>
      <c r="BZ34" s="3655" t="str">
        <f>IF(TITLE_DATE_PR_CHANGE="",IF(TITLE_DATE_PR="","",TITLE_DATE_PR),TITLE_DATE_PR_CHANGE)</f>
        <v>45280.432291666664</v>
      </c>
      <c r="CA34" s="3655"/>
      <c r="CB34" s="3655"/>
      <c r="CC34" s="3655"/>
      <c r="CD34" s="3655"/>
      <c r="CE34" s="3655"/>
      <c r="CF34" s="3655"/>
      <c r="CG34" s="3321"/>
      <c r="CH34" s="3655" t="str">
        <f>IF(TITLE_DATE_PR_CHANGE="",IF(TITLE_DATE_PR="","",TITLE_DATE_PR),TITLE_DATE_PR_CHANGE)</f>
        <v>45280.432291666664</v>
      </c>
      <c r="CI34" s="3655"/>
      <c r="CJ34" s="3655"/>
      <c r="CK34" s="3655"/>
      <c r="CL34" s="3655"/>
      <c r="CM34" s="3655"/>
      <c r="CN34" s="3655"/>
      <c r="CO34" s="3321"/>
      <c r="CP34" s="3655" t="str">
        <f>IF(TITLE_DATE_PR_CHANGE="",IF(TITLE_DATE_PR="","",TITLE_DATE_PR),TITLE_DATE_PR_CHANGE)</f>
        <v>45280.432291666664</v>
      </c>
      <c r="CQ34" s="3655"/>
      <c r="CR34" s="3655"/>
      <c r="CS34" s="3655"/>
      <c r="CT34" s="3655"/>
      <c r="CU34" s="3655"/>
      <c r="CV34" s="3655"/>
      <c r="CW34" s="3321"/>
      <c r="CX34" s="3655" t="str">
        <f>IF(TITLE_DATE_PR_CHANGE="",IF(TITLE_DATE_PR="","",TITLE_DATE_PR),TITLE_DATE_PR_CHANGE)</f>
        <v>45280.432291666664</v>
      </c>
      <c r="CY34" s="3655"/>
      <c r="CZ34" s="3655"/>
      <c r="DA34" s="3655"/>
      <c r="DB34" s="3655"/>
      <c r="DC34" s="3655"/>
      <c r="DD34" s="3655"/>
      <c r="DE34" s="3321"/>
      <c r="DF34" s="322"/>
      <c r="DG34" s="268"/>
      <c r="DH34" s="368"/>
      <c r="DI34" s="368"/>
      <c r="DJ34" s="368"/>
      <c r="DK34" s="368"/>
      <c r="DL34" s="368"/>
    </row>
    <row s="3644" customFormat="1" customHeight="1" ht="18.7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651" t="str">
        <f>IF(TITLE_NUMBER_PR_CHANGE="",IF(TITLE_NUMBER_PR="","",TITLE_NUMBER_PR),TITLE_NUMBER_PR_CHANGE)</f>
        <v>313-Р</v>
      </c>
      <c r="AM35" s="3651"/>
      <c r="AN35" s="3651"/>
      <c r="AO35" s="3651"/>
      <c r="AP35" s="3651"/>
      <c r="AQ35" s="3651"/>
      <c r="AR35" s="3651"/>
      <c r="AS35" s="3321"/>
      <c r="AT35" s="3651" t="str">
        <f>IF(TITLE_NUMBER_PR_CHANGE="",IF(TITLE_NUMBER_PR="","",TITLE_NUMBER_PR),TITLE_NUMBER_PR_CHANGE)</f>
        <v>313-Р</v>
      </c>
      <c r="AU35" s="3651"/>
      <c r="AV35" s="3651"/>
      <c r="AW35" s="3651"/>
      <c r="AX35" s="3651"/>
      <c r="AY35" s="3651"/>
      <c r="AZ35" s="3651"/>
      <c r="BA35" s="3321"/>
      <c r="BB35" s="3651" t="str">
        <f>IF(TITLE_NUMBER_PR_CHANGE="",IF(TITLE_NUMBER_PR="","",TITLE_NUMBER_PR),TITLE_NUMBER_PR_CHANGE)</f>
        <v>313-Р</v>
      </c>
      <c r="BC35" s="3651"/>
      <c r="BD35" s="3651"/>
      <c r="BE35" s="3651"/>
      <c r="BF35" s="3651"/>
      <c r="BG35" s="3651"/>
      <c r="BH35" s="3651"/>
      <c r="BI35" s="3321"/>
      <c r="BJ35" s="3651" t="str">
        <f>IF(TITLE_NUMBER_PR_CHANGE="",IF(TITLE_NUMBER_PR="","",TITLE_NUMBER_PR),TITLE_NUMBER_PR_CHANGE)</f>
        <v>313-Р</v>
      </c>
      <c r="BK35" s="3651"/>
      <c r="BL35" s="3651"/>
      <c r="BM35" s="3651"/>
      <c r="BN35" s="3651"/>
      <c r="BO35" s="3651"/>
      <c r="BP35" s="3651"/>
      <c r="BQ35" s="3321"/>
      <c r="BR35" s="3651" t="str">
        <f>IF(TITLE_NUMBER_PR_CHANGE="",IF(TITLE_NUMBER_PR="","",TITLE_NUMBER_PR),TITLE_NUMBER_PR_CHANGE)</f>
        <v>313-Р</v>
      </c>
      <c r="BS35" s="3651"/>
      <c r="BT35" s="3651"/>
      <c r="BU35" s="3651"/>
      <c r="BV35" s="3651"/>
      <c r="BW35" s="3651"/>
      <c r="BX35" s="3651"/>
      <c r="BY35" s="3321"/>
      <c r="BZ35" s="3651" t="str">
        <f>IF(TITLE_NUMBER_PR_CHANGE="",IF(TITLE_NUMBER_PR="","",TITLE_NUMBER_PR),TITLE_NUMBER_PR_CHANGE)</f>
        <v>313-Р</v>
      </c>
      <c r="CA35" s="3651"/>
      <c r="CB35" s="3651"/>
      <c r="CC35" s="3651"/>
      <c r="CD35" s="3651"/>
      <c r="CE35" s="3651"/>
      <c r="CF35" s="3651"/>
      <c r="CG35" s="3321"/>
      <c r="CH35" s="3651" t="str">
        <f>IF(TITLE_NUMBER_PR_CHANGE="",IF(TITLE_NUMBER_PR="","",TITLE_NUMBER_PR),TITLE_NUMBER_PR_CHANGE)</f>
        <v>313-Р</v>
      </c>
      <c r="CI35" s="3651"/>
      <c r="CJ35" s="3651"/>
      <c r="CK35" s="3651"/>
      <c r="CL35" s="3651"/>
      <c r="CM35" s="3651"/>
      <c r="CN35" s="3651"/>
      <c r="CO35" s="3321"/>
      <c r="CP35" s="3651" t="str">
        <f>IF(TITLE_NUMBER_PR_CHANGE="",IF(TITLE_NUMBER_PR="","",TITLE_NUMBER_PR),TITLE_NUMBER_PR_CHANGE)</f>
        <v>313-Р</v>
      </c>
      <c r="CQ35" s="3651"/>
      <c r="CR35" s="3651"/>
      <c r="CS35" s="3651"/>
      <c r="CT35" s="3651"/>
      <c r="CU35" s="3651"/>
      <c r="CV35" s="3651"/>
      <c r="CW35" s="3321"/>
      <c r="CX35" s="3651" t="str">
        <f>IF(TITLE_NUMBER_PR_CHANGE="",IF(TITLE_NUMBER_PR="","",TITLE_NUMBER_PR),TITLE_NUMBER_PR_CHANGE)</f>
        <v>313-Р</v>
      </c>
      <c r="CY35" s="3651"/>
      <c r="CZ35" s="3651"/>
      <c r="DA35" s="3651"/>
      <c r="DB35" s="3651"/>
      <c r="DC35" s="3651"/>
      <c r="DD35" s="3651"/>
      <c r="DE35" s="3321"/>
      <c r="DF35" s="322"/>
      <c r="DG35" s="268"/>
      <c r="DH35" s="368"/>
      <c r="DI35" s="368"/>
      <c r="DJ35" s="368"/>
      <c r="DK35" s="368"/>
      <c r="DL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421</v>
      </c>
      <c r="AD36" s="322"/>
      <c r="AE36" s="322"/>
      <c r="AF36" s="322"/>
      <c r="AG36" s="322"/>
      <c r="AH36" s="322"/>
      <c r="AI36" s="322"/>
      <c r="AJ36" s="322"/>
      <c r="AK36" s="266" t="s">
        <v>421</v>
      </c>
      <c r="AL36" s="3321"/>
      <c r="AM36" s="3321"/>
      <c r="AN36" s="3321"/>
      <c r="AO36" s="3321"/>
      <c r="AP36" s="3321"/>
      <c r="AQ36" s="3321"/>
      <c r="AR36" s="3321"/>
      <c r="AS36" s="3659" t="s">
        <v>421</v>
      </c>
      <c r="AT36" s="3321"/>
      <c r="AU36" s="3321"/>
      <c r="AV36" s="3321"/>
      <c r="AW36" s="3321"/>
      <c r="AX36" s="3321"/>
      <c r="AY36" s="3321"/>
      <c r="AZ36" s="3321"/>
      <c r="BA36" s="3659" t="s">
        <v>421</v>
      </c>
      <c r="BB36" s="3321"/>
      <c r="BC36" s="3321"/>
      <c r="BD36" s="3321"/>
      <c r="BE36" s="3321"/>
      <c r="BF36" s="3321"/>
      <c r="BG36" s="3321"/>
      <c r="BH36" s="3321"/>
      <c r="BI36" s="3659" t="s">
        <v>421</v>
      </c>
      <c r="BJ36" s="3321"/>
      <c r="BK36" s="3321"/>
      <c r="BL36" s="3321"/>
      <c r="BM36" s="3321"/>
      <c r="BN36" s="3321"/>
      <c r="BO36" s="3321"/>
      <c r="BP36" s="3321"/>
      <c r="BQ36" s="3659" t="s">
        <v>421</v>
      </c>
      <c r="BR36" s="3321"/>
      <c r="BS36" s="3321"/>
      <c r="BT36" s="3321"/>
      <c r="BU36" s="3321"/>
      <c r="BV36" s="3321"/>
      <c r="BW36" s="3321"/>
      <c r="BX36" s="3321"/>
      <c r="BY36" s="3659" t="s">
        <v>421</v>
      </c>
      <c r="BZ36" s="3321"/>
      <c r="CA36" s="3321"/>
      <c r="CB36" s="3321"/>
      <c r="CC36" s="3321"/>
      <c r="CD36" s="3321"/>
      <c r="CE36" s="3321"/>
      <c r="CF36" s="3321"/>
      <c r="CG36" s="3659" t="s">
        <v>421</v>
      </c>
      <c r="CH36" s="3321"/>
      <c r="CI36" s="3321"/>
      <c r="CJ36" s="3321"/>
      <c r="CK36" s="3321"/>
      <c r="CL36" s="3321"/>
      <c r="CM36" s="3321"/>
      <c r="CN36" s="3321"/>
      <c r="CO36" s="3659" t="s">
        <v>421</v>
      </c>
      <c r="CP36" s="3321"/>
      <c r="CQ36" s="3321"/>
      <c r="CR36" s="3321"/>
      <c r="CS36" s="3321"/>
      <c r="CT36" s="3321"/>
      <c r="CU36" s="3321"/>
      <c r="CV36" s="3321"/>
      <c r="CW36" s="3659" t="s">
        <v>421</v>
      </c>
      <c r="CX36" s="3321"/>
      <c r="CY36" s="3321"/>
      <c r="CZ36" s="3321"/>
      <c r="DA36" s="3321"/>
      <c r="DB36" s="3321"/>
      <c r="DC36" s="3321"/>
      <c r="DD36" s="3321"/>
      <c r="DE36" s="3659" t="s">
        <v>421</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62" t="s">
        <v>422</v>
      </c>
      <c r="AM37" s="3662"/>
      <c r="AN37" s="3662"/>
      <c r="AO37" s="3662"/>
      <c r="AP37" s="3662"/>
      <c r="AQ37" s="3662"/>
      <c r="AR37" s="3662"/>
      <c r="AS37" s="3662"/>
      <c r="AT37" s="3662" t="s">
        <v>422</v>
      </c>
      <c r="AU37" s="3662"/>
      <c r="AV37" s="3662"/>
      <c r="AW37" s="3662"/>
      <c r="AX37" s="3662"/>
      <c r="AY37" s="3662"/>
      <c r="AZ37" s="3662"/>
      <c r="BA37" s="3662"/>
      <c r="BB37" s="3662" t="s">
        <v>422</v>
      </c>
      <c r="BC37" s="3662"/>
      <c r="BD37" s="3662"/>
      <c r="BE37" s="3662"/>
      <c r="BF37" s="3662"/>
      <c r="BG37" s="3662"/>
      <c r="BH37" s="3662"/>
      <c r="BI37" s="3662"/>
      <c r="BJ37" s="3662" t="s">
        <v>422</v>
      </c>
      <c r="BK37" s="3662"/>
      <c r="BL37" s="3662"/>
      <c r="BM37" s="3662"/>
      <c r="BN37" s="3662"/>
      <c r="BO37" s="3662"/>
      <c r="BP37" s="3662"/>
      <c r="BQ37" s="3662"/>
      <c r="BR37" s="3662" t="s">
        <v>422</v>
      </c>
      <c r="BS37" s="3662"/>
      <c r="BT37" s="3662"/>
      <c r="BU37" s="3662"/>
      <c r="BV37" s="3662"/>
      <c r="BW37" s="3662"/>
      <c r="BX37" s="3662"/>
      <c r="BY37" s="3662"/>
      <c r="BZ37" s="3662" t="s">
        <v>422</v>
      </c>
      <c r="CA37" s="3662"/>
      <c r="CB37" s="3662"/>
      <c r="CC37" s="3662"/>
      <c r="CD37" s="3662"/>
      <c r="CE37" s="3662"/>
      <c r="CF37" s="3662"/>
      <c r="CG37" s="3662"/>
      <c r="CH37" s="3662" t="s">
        <v>422</v>
      </c>
      <c r="CI37" s="3662"/>
      <c r="CJ37" s="3662"/>
      <c r="CK37" s="3662"/>
      <c r="CL37" s="3662"/>
      <c r="CM37" s="3662"/>
      <c r="CN37" s="3662"/>
      <c r="CO37" s="3662"/>
      <c r="CP37" s="3662" t="s">
        <v>422</v>
      </c>
      <c r="CQ37" s="3662"/>
      <c r="CR37" s="3662"/>
      <c r="CS37" s="3662"/>
      <c r="CT37" s="3662"/>
      <c r="CU37" s="3662"/>
      <c r="CV37" s="3662"/>
      <c r="CW37" s="3662"/>
      <c r="CX37" s="3662" t="s">
        <v>422</v>
      </c>
      <c r="CY37" s="3662"/>
      <c r="CZ37" s="3662"/>
      <c r="DA37" s="3662"/>
      <c r="DB37" s="3662"/>
      <c r="DC37" s="3662"/>
      <c r="DD37" s="3662"/>
      <c r="DE37" s="3662"/>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3663" t="s">
        <v>295</v>
      </c>
      <c r="AM38" s="3663"/>
      <c r="AN38" s="3663"/>
      <c r="AO38" s="3663"/>
      <c r="AP38" s="3663"/>
      <c r="AQ38" s="3663"/>
      <c r="AR38" s="3663"/>
      <c r="AS38" s="3663"/>
      <c r="AT38" s="3663" t="s">
        <v>295</v>
      </c>
      <c r="AU38" s="3663"/>
      <c r="AV38" s="3663"/>
      <c r="AW38" s="3663"/>
      <c r="AX38" s="3663"/>
      <c r="AY38" s="3663"/>
      <c r="AZ38" s="3663"/>
      <c r="BA38" s="3663"/>
      <c r="BB38" s="3663" t="s">
        <v>295</v>
      </c>
      <c r="BC38" s="3663"/>
      <c r="BD38" s="3663"/>
      <c r="BE38" s="3663"/>
      <c r="BF38" s="3663"/>
      <c r="BG38" s="3663"/>
      <c r="BH38" s="3663"/>
      <c r="BI38" s="3663"/>
      <c r="BJ38" s="3663" t="s">
        <v>295</v>
      </c>
      <c r="BK38" s="3663"/>
      <c r="BL38" s="3663"/>
      <c r="BM38" s="3663"/>
      <c r="BN38" s="3663"/>
      <c r="BO38" s="3663"/>
      <c r="BP38" s="3663"/>
      <c r="BQ38" s="3663"/>
      <c r="BR38" s="3663" t="s">
        <v>295</v>
      </c>
      <c r="BS38" s="3663"/>
      <c r="BT38" s="3663"/>
      <c r="BU38" s="3663"/>
      <c r="BV38" s="3663"/>
      <c r="BW38" s="3663"/>
      <c r="BX38" s="3663"/>
      <c r="BY38" s="3663"/>
      <c r="BZ38" s="3663" t="s">
        <v>295</v>
      </c>
      <c r="CA38" s="3663"/>
      <c r="CB38" s="3663"/>
      <c r="CC38" s="3663"/>
      <c r="CD38" s="3663"/>
      <c r="CE38" s="3663"/>
      <c r="CF38" s="3663"/>
      <c r="CG38" s="3663"/>
      <c r="CH38" s="3663" t="s">
        <v>295</v>
      </c>
      <c r="CI38" s="3663"/>
      <c r="CJ38" s="3663"/>
      <c r="CK38" s="3663"/>
      <c r="CL38" s="3663"/>
      <c r="CM38" s="3663"/>
      <c r="CN38" s="3663"/>
      <c r="CO38" s="3663"/>
      <c r="CP38" s="3663" t="s">
        <v>295</v>
      </c>
      <c r="CQ38" s="3663"/>
      <c r="CR38" s="3663"/>
      <c r="CS38" s="3663"/>
      <c r="CT38" s="3663"/>
      <c r="CU38" s="3663"/>
      <c r="CV38" s="3663"/>
      <c r="CW38" s="3663"/>
      <c r="CX38" s="3663" t="s">
        <v>295</v>
      </c>
      <c r="CY38" s="3663"/>
      <c r="CZ38" s="3663"/>
      <c r="DA38" s="3663"/>
      <c r="DB38" s="3663"/>
      <c r="DC38" s="3663"/>
      <c r="DD38" s="3663"/>
      <c r="DE38" s="3663"/>
      <c r="DF38" s="1971"/>
      <c r="DG38" s="1971"/>
    </row>
    <row customHeight="1" ht="14.25">
      <c r="Q39" s="377"/>
      <c r="R39" s="377"/>
      <c r="S39" s="2125" t="s">
        <v>87</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3670" t="s">
        <v>424</v>
      </c>
      <c r="AM39" s="3671"/>
      <c r="AN39" s="3671"/>
      <c r="AO39" s="3671"/>
      <c r="AP39" s="3671"/>
      <c r="AQ39" s="3671"/>
      <c r="AR39" s="3672"/>
      <c r="AS39" s="3673" t="s">
        <v>425</v>
      </c>
      <c r="AT39" s="3670" t="s">
        <v>424</v>
      </c>
      <c r="AU39" s="3671"/>
      <c r="AV39" s="3671"/>
      <c r="AW39" s="3671"/>
      <c r="AX39" s="3671"/>
      <c r="AY39" s="3671"/>
      <c r="AZ39" s="3672"/>
      <c r="BA39" s="3673" t="s">
        <v>425</v>
      </c>
      <c r="BB39" s="3670" t="s">
        <v>424</v>
      </c>
      <c r="BC39" s="3671"/>
      <c r="BD39" s="3671"/>
      <c r="BE39" s="3671"/>
      <c r="BF39" s="3671"/>
      <c r="BG39" s="3671"/>
      <c r="BH39" s="3672"/>
      <c r="BI39" s="3673" t="s">
        <v>425</v>
      </c>
      <c r="BJ39" s="3670" t="s">
        <v>424</v>
      </c>
      <c r="BK39" s="3671"/>
      <c r="BL39" s="3671"/>
      <c r="BM39" s="3671"/>
      <c r="BN39" s="3671"/>
      <c r="BO39" s="3671"/>
      <c r="BP39" s="3672"/>
      <c r="BQ39" s="3673" t="s">
        <v>425</v>
      </c>
      <c r="BR39" s="3670" t="s">
        <v>424</v>
      </c>
      <c r="BS39" s="3671"/>
      <c r="BT39" s="3671"/>
      <c r="BU39" s="3671"/>
      <c r="BV39" s="3671"/>
      <c r="BW39" s="3671"/>
      <c r="BX39" s="3672"/>
      <c r="BY39" s="3673" t="s">
        <v>425</v>
      </c>
      <c r="BZ39" s="3670" t="s">
        <v>424</v>
      </c>
      <c r="CA39" s="3671"/>
      <c r="CB39" s="3671"/>
      <c r="CC39" s="3671"/>
      <c r="CD39" s="3671"/>
      <c r="CE39" s="3671"/>
      <c r="CF39" s="3672"/>
      <c r="CG39" s="3673" t="s">
        <v>425</v>
      </c>
      <c r="CH39" s="3670" t="s">
        <v>424</v>
      </c>
      <c r="CI39" s="3671"/>
      <c r="CJ39" s="3671"/>
      <c r="CK39" s="3671"/>
      <c r="CL39" s="3671"/>
      <c r="CM39" s="3671"/>
      <c r="CN39" s="3672"/>
      <c r="CO39" s="3673" t="s">
        <v>425</v>
      </c>
      <c r="CP39" s="3670" t="s">
        <v>424</v>
      </c>
      <c r="CQ39" s="3671"/>
      <c r="CR39" s="3671"/>
      <c r="CS39" s="3671"/>
      <c r="CT39" s="3671"/>
      <c r="CU39" s="3671"/>
      <c r="CV39" s="3672"/>
      <c r="CW39" s="3673" t="s">
        <v>425</v>
      </c>
      <c r="CX39" s="3670" t="s">
        <v>424</v>
      </c>
      <c r="CY39" s="3671"/>
      <c r="CZ39" s="3671"/>
      <c r="DA39" s="3671"/>
      <c r="DB39" s="3671"/>
      <c r="DC39" s="3671"/>
      <c r="DD39" s="3672"/>
      <c r="DE39" s="3673" t="s">
        <v>425</v>
      </c>
      <c r="DF39" s="2132" t="s">
        <v>427</v>
      </c>
      <c r="DG39" s="1971"/>
    </row>
    <row customHeight="1" ht="33.75">
      <c r="Q40" s="377"/>
      <c r="R40" s="377"/>
      <c r="S40" s="2125"/>
      <c r="T40" s="2062"/>
      <c r="U40" s="1038"/>
      <c r="V40" s="2135" t="s">
        <v>428</v>
      </c>
      <c r="W40" s="2116" t="s">
        <v>429</v>
      </c>
      <c r="X40" s="2118" t="s">
        <v>430</v>
      </c>
      <c r="Y40" s="2120"/>
      <c r="Z40" s="2118" t="s">
        <v>431</v>
      </c>
      <c r="AA40" s="2119"/>
      <c r="AB40" s="2120"/>
      <c r="AC40" s="2130"/>
      <c r="AD40" s="2135" t="s">
        <v>428</v>
      </c>
      <c r="AE40" s="2116" t="s">
        <v>429</v>
      </c>
      <c r="AF40" s="2118" t="s">
        <v>430</v>
      </c>
      <c r="AG40" s="2120"/>
      <c r="AH40" s="2118" t="s">
        <v>431</v>
      </c>
      <c r="AI40" s="2119"/>
      <c r="AJ40" s="2120"/>
      <c r="AK40" s="2130"/>
      <c r="AL40" s="3682" t="s">
        <v>428</v>
      </c>
      <c r="AM40" s="3683" t="s">
        <v>429</v>
      </c>
      <c r="AN40" s="3684" t="s">
        <v>430</v>
      </c>
      <c r="AO40" s="3685"/>
      <c r="AP40" s="3684" t="s">
        <v>431</v>
      </c>
      <c r="AQ40" s="3686"/>
      <c r="AR40" s="3685"/>
      <c r="AS40" s="3687"/>
      <c r="AT40" s="3682" t="s">
        <v>428</v>
      </c>
      <c r="AU40" s="3683" t="s">
        <v>429</v>
      </c>
      <c r="AV40" s="3684" t="s">
        <v>430</v>
      </c>
      <c r="AW40" s="3685"/>
      <c r="AX40" s="3684" t="s">
        <v>431</v>
      </c>
      <c r="AY40" s="3686"/>
      <c r="AZ40" s="3685"/>
      <c r="BA40" s="3687"/>
      <c r="BB40" s="3682" t="s">
        <v>428</v>
      </c>
      <c r="BC40" s="3683" t="s">
        <v>429</v>
      </c>
      <c r="BD40" s="3684" t="s">
        <v>430</v>
      </c>
      <c r="BE40" s="3685"/>
      <c r="BF40" s="3684" t="s">
        <v>431</v>
      </c>
      <c r="BG40" s="3686"/>
      <c r="BH40" s="3685"/>
      <c r="BI40" s="3687"/>
      <c r="BJ40" s="3682" t="s">
        <v>428</v>
      </c>
      <c r="BK40" s="3683" t="s">
        <v>429</v>
      </c>
      <c r="BL40" s="3684" t="s">
        <v>430</v>
      </c>
      <c r="BM40" s="3685"/>
      <c r="BN40" s="3684" t="s">
        <v>431</v>
      </c>
      <c r="BO40" s="3686"/>
      <c r="BP40" s="3685"/>
      <c r="BQ40" s="3687"/>
      <c r="BR40" s="3682" t="s">
        <v>428</v>
      </c>
      <c r="BS40" s="3683" t="s">
        <v>429</v>
      </c>
      <c r="BT40" s="3684" t="s">
        <v>430</v>
      </c>
      <c r="BU40" s="3685"/>
      <c r="BV40" s="3684" t="s">
        <v>431</v>
      </c>
      <c r="BW40" s="3686"/>
      <c r="BX40" s="3685"/>
      <c r="BY40" s="3687"/>
      <c r="BZ40" s="3682" t="s">
        <v>428</v>
      </c>
      <c r="CA40" s="3683" t="s">
        <v>429</v>
      </c>
      <c r="CB40" s="3684" t="s">
        <v>430</v>
      </c>
      <c r="CC40" s="3685"/>
      <c r="CD40" s="3684" t="s">
        <v>431</v>
      </c>
      <c r="CE40" s="3686"/>
      <c r="CF40" s="3685"/>
      <c r="CG40" s="3687"/>
      <c r="CH40" s="3682" t="s">
        <v>428</v>
      </c>
      <c r="CI40" s="3683" t="s">
        <v>429</v>
      </c>
      <c r="CJ40" s="3684" t="s">
        <v>430</v>
      </c>
      <c r="CK40" s="3685"/>
      <c r="CL40" s="3684" t="s">
        <v>431</v>
      </c>
      <c r="CM40" s="3686"/>
      <c r="CN40" s="3685"/>
      <c r="CO40" s="3687"/>
      <c r="CP40" s="3682" t="s">
        <v>428</v>
      </c>
      <c r="CQ40" s="3683" t="s">
        <v>429</v>
      </c>
      <c r="CR40" s="3684" t="s">
        <v>430</v>
      </c>
      <c r="CS40" s="3685"/>
      <c r="CT40" s="3684" t="s">
        <v>431</v>
      </c>
      <c r="CU40" s="3686"/>
      <c r="CV40" s="3685"/>
      <c r="CW40" s="3687"/>
      <c r="CX40" s="3682" t="s">
        <v>428</v>
      </c>
      <c r="CY40" s="3683" t="s">
        <v>429</v>
      </c>
      <c r="CZ40" s="3684" t="s">
        <v>430</v>
      </c>
      <c r="DA40" s="3685"/>
      <c r="DB40" s="3684" t="s">
        <v>431</v>
      </c>
      <c r="DC40" s="3686"/>
      <c r="DD40" s="3685"/>
      <c r="DE40" s="3687"/>
      <c r="DF40" s="2133"/>
      <c r="DG40" s="1971"/>
    </row>
    <row customHeight="1" ht="33.7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Q41" s="377"/>
      <c r="R41" s="377"/>
      <c r="S41" s="2125"/>
      <c r="T41" s="2062"/>
      <c r="U41" s="290"/>
      <c r="V41" s="2136"/>
      <c r="W41" s="2117"/>
      <c r="X41" s="1237" t="s">
        <v>439</v>
      </c>
      <c r="Y41" s="1237" t="s">
        <v>440</v>
      </c>
      <c r="Z41" s="1236" t="s">
        <v>441</v>
      </c>
      <c r="AA41" s="2121" t="s">
        <v>442</v>
      </c>
      <c r="AB41" s="2122"/>
      <c r="AC41" s="2131"/>
      <c r="AD41" s="2136"/>
      <c r="AE41" s="2117"/>
      <c r="AF41" s="1237" t="s">
        <v>439</v>
      </c>
      <c r="AG41" s="1237" t="s">
        <v>440</v>
      </c>
      <c r="AH41" s="1343" t="s">
        <v>441</v>
      </c>
      <c r="AI41" s="2121" t="s">
        <v>442</v>
      </c>
      <c r="AJ41" s="2122"/>
      <c r="AK41" s="2131"/>
      <c r="AL41" s="3699"/>
      <c r="AM41" s="3700"/>
      <c r="AN41" s="3701" t="s">
        <v>439</v>
      </c>
      <c r="AO41" s="3701" t="s">
        <v>440</v>
      </c>
      <c r="AP41" s="3701" t="s">
        <v>441</v>
      </c>
      <c r="AQ41" s="3702" t="s">
        <v>442</v>
      </c>
      <c r="AR41" s="3703"/>
      <c r="AS41" s="3704"/>
      <c r="AT41" s="3699"/>
      <c r="AU41" s="3700"/>
      <c r="AV41" s="3701" t="s">
        <v>439</v>
      </c>
      <c r="AW41" s="3701" t="s">
        <v>440</v>
      </c>
      <c r="AX41" s="3701" t="s">
        <v>441</v>
      </c>
      <c r="AY41" s="3702" t="s">
        <v>442</v>
      </c>
      <c r="AZ41" s="3703"/>
      <c r="BA41" s="3704"/>
      <c r="BB41" s="3699"/>
      <c r="BC41" s="3700"/>
      <c r="BD41" s="3701" t="s">
        <v>439</v>
      </c>
      <c r="BE41" s="3701" t="s">
        <v>440</v>
      </c>
      <c r="BF41" s="3701" t="s">
        <v>441</v>
      </c>
      <c r="BG41" s="3702" t="s">
        <v>442</v>
      </c>
      <c r="BH41" s="3703"/>
      <c r="BI41" s="3704"/>
      <c r="BJ41" s="3699"/>
      <c r="BK41" s="3700"/>
      <c r="BL41" s="3701" t="s">
        <v>439</v>
      </c>
      <c r="BM41" s="3701" t="s">
        <v>440</v>
      </c>
      <c r="BN41" s="3701" t="s">
        <v>441</v>
      </c>
      <c r="BO41" s="3702" t="s">
        <v>442</v>
      </c>
      <c r="BP41" s="3703"/>
      <c r="BQ41" s="3704"/>
      <c r="BR41" s="3699"/>
      <c r="BS41" s="3700"/>
      <c r="BT41" s="3701" t="s">
        <v>439</v>
      </c>
      <c r="BU41" s="3701" t="s">
        <v>440</v>
      </c>
      <c r="BV41" s="3701" t="s">
        <v>441</v>
      </c>
      <c r="BW41" s="3702" t="s">
        <v>442</v>
      </c>
      <c r="BX41" s="3703"/>
      <c r="BY41" s="3704"/>
      <c r="BZ41" s="3699"/>
      <c r="CA41" s="3700"/>
      <c r="CB41" s="3701" t="s">
        <v>439</v>
      </c>
      <c r="CC41" s="3701" t="s">
        <v>440</v>
      </c>
      <c r="CD41" s="3701" t="s">
        <v>441</v>
      </c>
      <c r="CE41" s="3702" t="s">
        <v>442</v>
      </c>
      <c r="CF41" s="3703"/>
      <c r="CG41" s="3704"/>
      <c r="CH41" s="3699"/>
      <c r="CI41" s="3700"/>
      <c r="CJ41" s="3701" t="s">
        <v>439</v>
      </c>
      <c r="CK41" s="3701" t="s">
        <v>440</v>
      </c>
      <c r="CL41" s="3701" t="s">
        <v>441</v>
      </c>
      <c r="CM41" s="3702" t="s">
        <v>442</v>
      </c>
      <c r="CN41" s="3703"/>
      <c r="CO41" s="3704"/>
      <c r="CP41" s="3699"/>
      <c r="CQ41" s="3700"/>
      <c r="CR41" s="3701" t="s">
        <v>439</v>
      </c>
      <c r="CS41" s="3701" t="s">
        <v>440</v>
      </c>
      <c r="CT41" s="3701" t="s">
        <v>441</v>
      </c>
      <c r="CU41" s="3702" t="s">
        <v>442</v>
      </c>
      <c r="CV41" s="3703"/>
      <c r="CW41" s="3704"/>
      <c r="CX41" s="3699"/>
      <c r="CY41" s="3700"/>
      <c r="CZ41" s="3701" t="s">
        <v>439</v>
      </c>
      <c r="DA41" s="3701" t="s">
        <v>440</v>
      </c>
      <c r="DB41" s="3701" t="s">
        <v>441</v>
      </c>
      <c r="DC41" s="3702" t="s">
        <v>442</v>
      </c>
      <c r="DD41" s="3703"/>
      <c r="DE41" s="3704"/>
      <c r="DF41" s="2134"/>
      <c r="DG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715">
        <f>OFFSET(AL42,0,-1)+1</f>
        <v>3</v>
      </c>
      <c r="AM42" s="3715"/>
      <c r="AN42" s="3715">
        <f>OFFSET(AN42,0,-1)+1</f>
        <v>1</v>
      </c>
      <c r="AO42" s="3715">
        <f>OFFSET(AO42,0,-1)+1</f>
        <v>2</v>
      </c>
      <c r="AP42" s="3715">
        <f>OFFSET(AP42,0,-1)+1</f>
        <v>3</v>
      </c>
      <c r="AQ42" s="3715">
        <f>OFFSET(AQ42,0,-1)+1</f>
        <v>4</v>
      </c>
      <c r="AR42" s="3715"/>
      <c r="AS42" s="3715">
        <f>OFFSET(AS42,0,-2)+1</f>
        <v>5</v>
      </c>
      <c r="AT42" s="3715">
        <f>OFFSET(AT42,0,-1)+1</f>
        <v>3</v>
      </c>
      <c r="AU42" s="3715"/>
      <c r="AV42" s="3715">
        <f>OFFSET(AV42,0,-1)+1</f>
        <v>1</v>
      </c>
      <c r="AW42" s="3715">
        <f>OFFSET(AW42,0,-1)+1</f>
        <v>2</v>
      </c>
      <c r="AX42" s="3715">
        <f>OFFSET(AX42,0,-1)+1</f>
        <v>3</v>
      </c>
      <c r="AY42" s="3715">
        <f>OFFSET(AY42,0,-1)+1</f>
        <v>4</v>
      </c>
      <c r="AZ42" s="3715"/>
      <c r="BA42" s="3715">
        <f>OFFSET(BA42,0,-2)+1</f>
        <v>5</v>
      </c>
      <c r="BB42" s="3715">
        <f>OFFSET(BB42,0,-1)+1</f>
        <v>3</v>
      </c>
      <c r="BC42" s="3715"/>
      <c r="BD42" s="3715">
        <f>OFFSET(BD42,0,-1)+1</f>
        <v>1</v>
      </c>
      <c r="BE42" s="3715">
        <f>OFFSET(BE42,0,-1)+1</f>
        <v>2</v>
      </c>
      <c r="BF42" s="3715">
        <f>OFFSET(BF42,0,-1)+1</f>
        <v>3</v>
      </c>
      <c r="BG42" s="3715">
        <f>OFFSET(BG42,0,-1)+1</f>
        <v>4</v>
      </c>
      <c r="BH42" s="3715"/>
      <c r="BI42" s="3715">
        <f>OFFSET(BI42,0,-2)+1</f>
        <v>5</v>
      </c>
      <c r="BJ42" s="3715">
        <f>OFFSET(BJ42,0,-1)+1</f>
        <v>3</v>
      </c>
      <c r="BK42" s="3715"/>
      <c r="BL42" s="3715">
        <f>OFFSET(BL42,0,-1)+1</f>
        <v>1</v>
      </c>
      <c r="BM42" s="3715">
        <f>OFFSET(BM42,0,-1)+1</f>
        <v>2</v>
      </c>
      <c r="BN42" s="3715">
        <f>OFFSET(BN42,0,-1)+1</f>
        <v>3</v>
      </c>
      <c r="BO42" s="3715">
        <f>OFFSET(BO42,0,-1)+1</f>
        <v>4</v>
      </c>
      <c r="BP42" s="3715"/>
      <c r="BQ42" s="3715">
        <f>OFFSET(BQ42,0,-2)+1</f>
        <v>5</v>
      </c>
      <c r="BR42" s="3715">
        <f>OFFSET(BR42,0,-1)+1</f>
        <v>3</v>
      </c>
      <c r="BS42" s="3715"/>
      <c r="BT42" s="3715">
        <f>OFFSET(BT42,0,-1)+1</f>
        <v>1</v>
      </c>
      <c r="BU42" s="3715">
        <f>OFFSET(BU42,0,-1)+1</f>
        <v>2</v>
      </c>
      <c r="BV42" s="3715">
        <f>OFFSET(BV42,0,-1)+1</f>
        <v>3</v>
      </c>
      <c r="BW42" s="3715">
        <f>OFFSET(BW42,0,-1)+1</f>
        <v>4</v>
      </c>
      <c r="BX42" s="3715"/>
      <c r="BY42" s="3715">
        <f>OFFSET(BY42,0,-2)+1</f>
        <v>5</v>
      </c>
      <c r="BZ42" s="3715">
        <f>OFFSET(BZ42,0,-1)+1</f>
        <v>3</v>
      </c>
      <c r="CA42" s="3715"/>
      <c r="CB42" s="3715">
        <f>OFFSET(CB42,0,-1)+1</f>
        <v>1</v>
      </c>
      <c r="CC42" s="3715">
        <f>OFFSET(CC42,0,-1)+1</f>
        <v>2</v>
      </c>
      <c r="CD42" s="3715">
        <f>OFFSET(CD42,0,-1)+1</f>
        <v>3</v>
      </c>
      <c r="CE42" s="3715">
        <f>OFFSET(CE42,0,-1)+1</f>
        <v>4</v>
      </c>
      <c r="CF42" s="3715"/>
      <c r="CG42" s="3715">
        <f>OFFSET(CG42,0,-2)+1</f>
        <v>5</v>
      </c>
      <c r="CH42" s="3715">
        <f>OFFSET(CH42,0,-1)+1</f>
        <v>3</v>
      </c>
      <c r="CI42" s="3715"/>
      <c r="CJ42" s="3715">
        <f>OFFSET(CJ42,0,-1)+1</f>
        <v>1</v>
      </c>
      <c r="CK42" s="3715">
        <f>OFFSET(CK42,0,-1)+1</f>
        <v>2</v>
      </c>
      <c r="CL42" s="3715">
        <f>OFFSET(CL42,0,-1)+1</f>
        <v>3</v>
      </c>
      <c r="CM42" s="3715">
        <f>OFFSET(CM42,0,-1)+1</f>
        <v>4</v>
      </c>
      <c r="CN42" s="3715"/>
      <c r="CO42" s="3715">
        <f>OFFSET(CO42,0,-2)+1</f>
        <v>5</v>
      </c>
      <c r="CP42" s="3715">
        <f>OFFSET(CP42,0,-1)+1</f>
        <v>3</v>
      </c>
      <c r="CQ42" s="3715"/>
      <c r="CR42" s="3715">
        <f>OFFSET(CR42,0,-1)+1</f>
        <v>1</v>
      </c>
      <c r="CS42" s="3715">
        <f>OFFSET(CS42,0,-1)+1</f>
        <v>2</v>
      </c>
      <c r="CT42" s="3715">
        <f>OFFSET(CT42,0,-1)+1</f>
        <v>3</v>
      </c>
      <c r="CU42" s="3715">
        <f>OFFSET(CU42,0,-1)+1</f>
        <v>4</v>
      </c>
      <c r="CV42" s="3715"/>
      <c r="CW42" s="3715">
        <f>OFFSET(CW42,0,-2)+1</f>
        <v>5</v>
      </c>
      <c r="CX42" s="3715">
        <f>OFFSET(CX42,0,-1)+1</f>
        <v>3</v>
      </c>
      <c r="CY42" s="3715"/>
      <c r="CZ42" s="3715">
        <f>OFFSET(CZ42,0,-1)+1</f>
        <v>1</v>
      </c>
      <c r="DA42" s="3715">
        <f>OFFSET(DA42,0,-1)+1</f>
        <v>2</v>
      </c>
      <c r="DB42" s="3715">
        <f>OFFSET(DB42,0,-1)+1</f>
        <v>3</v>
      </c>
      <c r="DC42" s="3715">
        <f>OFFSET(DC42,0,-1)+1</f>
        <v>4</v>
      </c>
      <c r="DD42" s="3715"/>
      <c r="DE42" s="3715">
        <f>OFFSET(DE42,0,-2)+1</f>
        <v>5</v>
      </c>
      <c r="DF42" s="1263">
        <f>OFFSET(DF42,0,-1)</f>
        <v>5</v>
      </c>
      <c r="DG42" s="1282">
        <f>OFFSET(DG42,0,-1)+1</f>
        <v>6</v>
      </c>
      <c r="DH42" s="517"/>
      <c r="DI42" s="517"/>
      <c r="DJ42" s="517"/>
      <c r="DK42" s="517"/>
      <c r="DL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Тарифы на тепловую энергию (мощность) на коллекторах источника тепловой энергии</v>
      </c>
      <c r="AE43" s="2102"/>
      <c r="AF43" s="2102"/>
      <c r="AG43" s="2102"/>
      <c r="AH43" s="2102"/>
      <c r="AI43" s="2102"/>
      <c r="AJ43" s="2102"/>
      <c r="AK43" s="2102"/>
      <c r="AL43" s="3335"/>
      <c r="AM43" s="3336"/>
      <c r="AN43" s="3336"/>
      <c r="AO43" s="3336"/>
      <c r="AP43" s="3336"/>
      <c r="AQ43" s="3336"/>
      <c r="AR43" s="3336"/>
      <c r="AS43" s="3337"/>
      <c r="AT43" s="3335"/>
      <c r="AU43" s="3336"/>
      <c r="AV43" s="3336"/>
      <c r="AW43" s="3336"/>
      <c r="AX43" s="3336"/>
      <c r="AY43" s="3336"/>
      <c r="AZ43" s="3336"/>
      <c r="BA43" s="3337"/>
      <c r="BB43" s="3335"/>
      <c r="BC43" s="3336"/>
      <c r="BD43" s="3336"/>
      <c r="BE43" s="3336"/>
      <c r="BF43" s="3336"/>
      <c r="BG43" s="3336"/>
      <c r="BH43" s="3336"/>
      <c r="BI43" s="3337"/>
      <c r="BJ43" s="3335"/>
      <c r="BK43" s="3336"/>
      <c r="BL43" s="3336"/>
      <c r="BM43" s="3336"/>
      <c r="BN43" s="3336"/>
      <c r="BO43" s="3336"/>
      <c r="BP43" s="3336"/>
      <c r="BQ43" s="3337"/>
      <c r="BR43" s="3335"/>
      <c r="BS43" s="3336"/>
      <c r="BT43" s="3336"/>
      <c r="BU43" s="3336"/>
      <c r="BV43" s="3336"/>
      <c r="BW43" s="3336"/>
      <c r="BX43" s="3336"/>
      <c r="BY43" s="3337"/>
      <c r="BZ43" s="3335"/>
      <c r="CA43" s="3336"/>
      <c r="CB43" s="3336"/>
      <c r="CC43" s="3336"/>
      <c r="CD43" s="3336"/>
      <c r="CE43" s="3336"/>
      <c r="CF43" s="3336"/>
      <c r="CG43" s="3337"/>
      <c r="CH43" s="3335"/>
      <c r="CI43" s="3336"/>
      <c r="CJ43" s="3336"/>
      <c r="CK43" s="3336"/>
      <c r="CL43" s="3336"/>
      <c r="CM43" s="3336"/>
      <c r="CN43" s="3336"/>
      <c r="CO43" s="3337"/>
      <c r="CP43" s="3335"/>
      <c r="CQ43" s="3336"/>
      <c r="CR43" s="3336"/>
      <c r="CS43" s="3336"/>
      <c r="CT43" s="3336"/>
      <c r="CU43" s="3336"/>
      <c r="CV43" s="3336"/>
      <c r="CW43" s="3337"/>
      <c r="CX43" s="3335"/>
      <c r="CY43" s="3336"/>
      <c r="CZ43" s="3336"/>
      <c r="DA43" s="3336"/>
      <c r="DB43" s="3336"/>
      <c r="DC43" s="3336"/>
      <c r="DD43" s="3336"/>
      <c r="DE43" s="3337"/>
      <c r="DF43" s="2103"/>
      <c r="DG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1.1</v>
      </c>
      <c r="T44" s="298" t="s">
        <v>394</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335"/>
      <c r="AM44" s="3336"/>
      <c r="AN44" s="3336"/>
      <c r="AO44" s="3336"/>
      <c r="AP44" s="3336"/>
      <c r="AQ44" s="3336"/>
      <c r="AR44" s="3336"/>
      <c r="AS44" s="3337"/>
      <c r="AT44" s="3335"/>
      <c r="AU44" s="3336"/>
      <c r="AV44" s="3336"/>
      <c r="AW44" s="3336"/>
      <c r="AX44" s="3336"/>
      <c r="AY44" s="3336"/>
      <c r="AZ44" s="3336"/>
      <c r="BA44" s="3337"/>
      <c r="BB44" s="3335"/>
      <c r="BC44" s="3336"/>
      <c r="BD44" s="3336"/>
      <c r="BE44" s="3336"/>
      <c r="BF44" s="3336"/>
      <c r="BG44" s="3336"/>
      <c r="BH44" s="3336"/>
      <c r="BI44" s="3337"/>
      <c r="BJ44" s="3335"/>
      <c r="BK44" s="3336"/>
      <c r="BL44" s="3336"/>
      <c r="BM44" s="3336"/>
      <c r="BN44" s="3336"/>
      <c r="BO44" s="3336"/>
      <c r="BP44" s="3336"/>
      <c r="BQ44" s="3337"/>
      <c r="BR44" s="3335"/>
      <c r="BS44" s="3336"/>
      <c r="BT44" s="3336"/>
      <c r="BU44" s="3336"/>
      <c r="BV44" s="3336"/>
      <c r="BW44" s="3336"/>
      <c r="BX44" s="3336"/>
      <c r="BY44" s="3337"/>
      <c r="BZ44" s="3335"/>
      <c r="CA44" s="3336"/>
      <c r="CB44" s="3336"/>
      <c r="CC44" s="3336"/>
      <c r="CD44" s="3336"/>
      <c r="CE44" s="3336"/>
      <c r="CF44" s="3336"/>
      <c r="CG44" s="3337"/>
      <c r="CH44" s="3335"/>
      <c r="CI44" s="3336"/>
      <c r="CJ44" s="3336"/>
      <c r="CK44" s="3336"/>
      <c r="CL44" s="3336"/>
      <c r="CM44" s="3336"/>
      <c r="CN44" s="3336"/>
      <c r="CO44" s="3337"/>
      <c r="CP44" s="3335"/>
      <c r="CQ44" s="3336"/>
      <c r="CR44" s="3336"/>
      <c r="CS44" s="3336"/>
      <c r="CT44" s="3336"/>
      <c r="CU44" s="3336"/>
      <c r="CV44" s="3336"/>
      <c r="CW44" s="3337"/>
      <c r="CX44" s="3335"/>
      <c r="CY44" s="3336"/>
      <c r="CZ44" s="3336"/>
      <c r="DA44" s="3336"/>
      <c r="DB44" s="3336"/>
      <c r="DC44" s="3336"/>
      <c r="DD44" s="3336"/>
      <c r="DE44" s="3337"/>
      <c r="DF44" s="2103"/>
      <c r="DG44" s="1286" t="s">
        <v>395</v>
      </c>
      <c r="DI44" s="506"/>
      <c r="DJ44" s="506" t="str">
        <f>IF(T44="","",T44)</f>
        <v>Территория действия тарифа</v>
      </c>
      <c r="DK44" s="506"/>
      <c r="DL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1.1.1</v>
      </c>
      <c r="T45" s="299" t="s">
        <v>396</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35"/>
      <c r="AM45" s="3336"/>
      <c r="AN45" s="3336"/>
      <c r="AO45" s="3336"/>
      <c r="AP45" s="3336"/>
      <c r="AQ45" s="3336"/>
      <c r="AR45" s="3336"/>
      <c r="AS45" s="3337"/>
      <c r="AT45" s="3335"/>
      <c r="AU45" s="3336"/>
      <c r="AV45" s="3336"/>
      <c r="AW45" s="3336"/>
      <c r="AX45" s="3336"/>
      <c r="AY45" s="3336"/>
      <c r="AZ45" s="3336"/>
      <c r="BA45" s="3337"/>
      <c r="BB45" s="3335"/>
      <c r="BC45" s="3336"/>
      <c r="BD45" s="3336"/>
      <c r="BE45" s="3336"/>
      <c r="BF45" s="3336"/>
      <c r="BG45" s="3336"/>
      <c r="BH45" s="3336"/>
      <c r="BI45" s="3337"/>
      <c r="BJ45" s="3335"/>
      <c r="BK45" s="3336"/>
      <c r="BL45" s="3336"/>
      <c r="BM45" s="3336"/>
      <c r="BN45" s="3336"/>
      <c r="BO45" s="3336"/>
      <c r="BP45" s="3336"/>
      <c r="BQ45" s="3337"/>
      <c r="BR45" s="3335"/>
      <c r="BS45" s="3336"/>
      <c r="BT45" s="3336"/>
      <c r="BU45" s="3336"/>
      <c r="BV45" s="3336"/>
      <c r="BW45" s="3336"/>
      <c r="BX45" s="3336"/>
      <c r="BY45" s="3337"/>
      <c r="BZ45" s="3335"/>
      <c r="CA45" s="3336"/>
      <c r="CB45" s="3336"/>
      <c r="CC45" s="3336"/>
      <c r="CD45" s="3336"/>
      <c r="CE45" s="3336"/>
      <c r="CF45" s="3336"/>
      <c r="CG45" s="3337"/>
      <c r="CH45" s="3335"/>
      <c r="CI45" s="3336"/>
      <c r="CJ45" s="3336"/>
      <c r="CK45" s="3336"/>
      <c r="CL45" s="3336"/>
      <c r="CM45" s="3336"/>
      <c r="CN45" s="3336"/>
      <c r="CO45" s="3337"/>
      <c r="CP45" s="3335"/>
      <c r="CQ45" s="3336"/>
      <c r="CR45" s="3336"/>
      <c r="CS45" s="3336"/>
      <c r="CT45" s="3336"/>
      <c r="CU45" s="3336"/>
      <c r="CV45" s="3336"/>
      <c r="CW45" s="3337"/>
      <c r="CX45" s="3335"/>
      <c r="CY45" s="3336"/>
      <c r="CZ45" s="3336"/>
      <c r="DA45" s="3336"/>
      <c r="DB45" s="3336"/>
      <c r="DC45" s="3336"/>
      <c r="DD45" s="3336"/>
      <c r="DE45" s="3337"/>
      <c r="DF45" s="2103"/>
      <c r="DG45" s="1286" t="s">
        <v>397</v>
      </c>
      <c r="DI45" s="506"/>
      <c r="DJ45" s="506" t="str">
        <f>IF(T45="","",T45)</f>
        <v>Наименование системы теплоснабжения </v>
      </c>
      <c r="DK45" s="506"/>
      <c r="DL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1.1.1.1</v>
      </c>
      <c r="T46" s="300" t="s">
        <v>398</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35"/>
      <c r="AM46" s="3336"/>
      <c r="AN46" s="3336"/>
      <c r="AO46" s="3336"/>
      <c r="AP46" s="3336"/>
      <c r="AQ46" s="3336"/>
      <c r="AR46" s="3336"/>
      <c r="AS46" s="3337"/>
      <c r="AT46" s="3335"/>
      <c r="AU46" s="3336"/>
      <c r="AV46" s="3336"/>
      <c r="AW46" s="3336"/>
      <c r="AX46" s="3336"/>
      <c r="AY46" s="3336"/>
      <c r="AZ46" s="3336"/>
      <c r="BA46" s="3337"/>
      <c r="BB46" s="3335"/>
      <c r="BC46" s="3336"/>
      <c r="BD46" s="3336"/>
      <c r="BE46" s="3336"/>
      <c r="BF46" s="3336"/>
      <c r="BG46" s="3336"/>
      <c r="BH46" s="3336"/>
      <c r="BI46" s="3337"/>
      <c r="BJ46" s="3335"/>
      <c r="BK46" s="3336"/>
      <c r="BL46" s="3336"/>
      <c r="BM46" s="3336"/>
      <c r="BN46" s="3336"/>
      <c r="BO46" s="3336"/>
      <c r="BP46" s="3336"/>
      <c r="BQ46" s="3337"/>
      <c r="BR46" s="3335"/>
      <c r="BS46" s="3336"/>
      <c r="BT46" s="3336"/>
      <c r="BU46" s="3336"/>
      <c r="BV46" s="3336"/>
      <c r="BW46" s="3336"/>
      <c r="BX46" s="3336"/>
      <c r="BY46" s="3337"/>
      <c r="BZ46" s="3335"/>
      <c r="CA46" s="3336"/>
      <c r="CB46" s="3336"/>
      <c r="CC46" s="3336"/>
      <c r="CD46" s="3336"/>
      <c r="CE46" s="3336"/>
      <c r="CF46" s="3336"/>
      <c r="CG46" s="3337"/>
      <c r="CH46" s="3335"/>
      <c r="CI46" s="3336"/>
      <c r="CJ46" s="3336"/>
      <c r="CK46" s="3336"/>
      <c r="CL46" s="3336"/>
      <c r="CM46" s="3336"/>
      <c r="CN46" s="3336"/>
      <c r="CO46" s="3337"/>
      <c r="CP46" s="3335"/>
      <c r="CQ46" s="3336"/>
      <c r="CR46" s="3336"/>
      <c r="CS46" s="3336"/>
      <c r="CT46" s="3336"/>
      <c r="CU46" s="3336"/>
      <c r="CV46" s="3336"/>
      <c r="CW46" s="3337"/>
      <c r="CX46" s="3335"/>
      <c r="CY46" s="3336"/>
      <c r="CZ46" s="3336"/>
      <c r="DA46" s="3336"/>
      <c r="DB46" s="3336"/>
      <c r="DC46" s="3336"/>
      <c r="DD46" s="3336"/>
      <c r="DE46" s="3337"/>
      <c r="DF46" s="2103"/>
      <c r="DG46" s="1286" t="s">
        <v>399</v>
      </c>
      <c r="DI46" s="506"/>
      <c r="DJ46" s="506" t="str">
        <f>IF(T46="","",T46)</f>
        <v>Источник тепловой энергии  </v>
      </c>
      <c r="DK46" s="506"/>
      <c r="DL46" s="506"/>
    </row>
    <row customHeight="1" ht="47.25">
      <c r="A47" s="1393" t="s">
        <v>157</v>
      </c>
      <c r="B47" s="1393" t="s">
        <v>158</v>
      </c>
      <c r="C47" s="1393" t="s">
        <v>159</v>
      </c>
      <c r="D47" s="1393" t="s">
        <v>160</v>
      </c>
      <c r="E47" s="2108"/>
      <c r="F47" s="2108"/>
      <c r="G47" s="2108"/>
      <c r="H47" s="2108"/>
      <c r="I47" s="2109" t="str">
        <f>S46&amp;".1"</f>
        <v>1.1.1.1.1</v>
      </c>
      <c r="J47" s="1393"/>
      <c r="K47" s="1393"/>
      <c r="L47" s="1394" t="s">
        <v>400</v>
      </c>
      <c r="P47" s="2111">
        <v>1</v>
      </c>
      <c r="Q47" s="1235"/>
      <c r="R47" s="352"/>
      <c r="S47" s="1241" t="str">
        <f>$I47</f>
        <v>1.1.1.1.1</v>
      </c>
      <c r="T47" s="273" t="s">
        <v>401</v>
      </c>
      <c r="U47" s="288"/>
      <c r="V47" s="2095"/>
      <c r="W47" s="2096"/>
      <c r="X47" s="2096"/>
      <c r="Y47" s="2096"/>
      <c r="Z47" s="2096"/>
      <c r="AA47" s="2096"/>
      <c r="AB47" s="2096"/>
      <c r="AC47" s="2097"/>
      <c r="AD47" s="2095" t="s">
        <v>443</v>
      </c>
      <c r="AE47" s="2096"/>
      <c r="AF47" s="2096"/>
      <c r="AG47" s="2096"/>
      <c r="AH47" s="2096"/>
      <c r="AI47" s="2096"/>
      <c r="AJ47" s="2096"/>
      <c r="AK47" s="2096"/>
      <c r="AL47" s="3356"/>
      <c r="AM47" s="3357"/>
      <c r="AN47" s="3357"/>
      <c r="AO47" s="3357"/>
      <c r="AP47" s="3357"/>
      <c r="AQ47" s="3357"/>
      <c r="AR47" s="3357"/>
      <c r="AS47" s="3358"/>
      <c r="AT47" s="3356"/>
      <c r="AU47" s="3357"/>
      <c r="AV47" s="3357"/>
      <c r="AW47" s="3357"/>
      <c r="AX47" s="3357"/>
      <c r="AY47" s="3357"/>
      <c r="AZ47" s="3357"/>
      <c r="BA47" s="3358"/>
      <c r="BB47" s="3356"/>
      <c r="BC47" s="3357"/>
      <c r="BD47" s="3357"/>
      <c r="BE47" s="3357"/>
      <c r="BF47" s="3357"/>
      <c r="BG47" s="3357"/>
      <c r="BH47" s="3357"/>
      <c r="BI47" s="3358"/>
      <c r="BJ47" s="3356"/>
      <c r="BK47" s="3357"/>
      <c r="BL47" s="3357"/>
      <c r="BM47" s="3357"/>
      <c r="BN47" s="3357"/>
      <c r="BO47" s="3357"/>
      <c r="BP47" s="3357"/>
      <c r="BQ47" s="3358"/>
      <c r="BR47" s="3356"/>
      <c r="BS47" s="3357"/>
      <c r="BT47" s="3357"/>
      <c r="BU47" s="3357"/>
      <c r="BV47" s="3357"/>
      <c r="BW47" s="3357"/>
      <c r="BX47" s="3357"/>
      <c r="BY47" s="3358"/>
      <c r="BZ47" s="3356"/>
      <c r="CA47" s="3357"/>
      <c r="CB47" s="3357"/>
      <c r="CC47" s="3357"/>
      <c r="CD47" s="3357"/>
      <c r="CE47" s="3357"/>
      <c r="CF47" s="3357"/>
      <c r="CG47" s="3358"/>
      <c r="CH47" s="3356"/>
      <c r="CI47" s="3357"/>
      <c r="CJ47" s="3357"/>
      <c r="CK47" s="3357"/>
      <c r="CL47" s="3357"/>
      <c r="CM47" s="3357"/>
      <c r="CN47" s="3357"/>
      <c r="CO47" s="3358"/>
      <c r="CP47" s="3356"/>
      <c r="CQ47" s="3357"/>
      <c r="CR47" s="3357"/>
      <c r="CS47" s="3357"/>
      <c r="CT47" s="3357"/>
      <c r="CU47" s="3357"/>
      <c r="CV47" s="3357"/>
      <c r="CW47" s="3358"/>
      <c r="CX47" s="3356"/>
      <c r="CY47" s="3357"/>
      <c r="CZ47" s="3357"/>
      <c r="DA47" s="3357"/>
      <c r="DB47" s="3357"/>
      <c r="DC47" s="3357"/>
      <c r="DD47" s="3357"/>
      <c r="DE47" s="3358"/>
      <c r="DF47" s="2097"/>
      <c r="DG47" s="1286" t="s">
        <v>402</v>
      </c>
      <c r="DI47" s="506"/>
      <c r="DJ47" s="506" t="str">
        <f>IF(T47="","",T47)</f>
        <v>Схема подключения теплопотребляющей установки к коллектору источника тепловой энергии</v>
      </c>
      <c r="DK47" s="506"/>
      <c r="DL47" s="506"/>
    </row>
    <row customHeight="1" ht="23.25">
      <c r="A48" s="1393" t="s">
        <v>157</v>
      </c>
      <c r="B48" s="1393" t="s">
        <v>158</v>
      </c>
      <c r="C48" s="1393" t="s">
        <v>159</v>
      </c>
      <c r="D48" s="1393" t="s">
        <v>160</v>
      </c>
      <c r="E48" s="2108"/>
      <c r="F48" s="2108"/>
      <c r="G48" s="2108"/>
      <c r="H48" s="2108"/>
      <c r="I48" s="2110"/>
      <c r="J48" s="2109" t="str">
        <f>I47&amp;".1"</f>
        <v>1.1.1.1.1.1</v>
      </c>
      <c r="K48" s="1393"/>
      <c r="L48" s="1394" t="s">
        <v>403</v>
      </c>
      <c r="P48" s="2111"/>
      <c r="Q48" s="2111">
        <v>1</v>
      </c>
      <c r="R48" s="353"/>
      <c r="S48" s="1241" t="str">
        <f>$J48</f>
        <v>1.1.1.1.1.1</v>
      </c>
      <c r="T48" s="274" t="s">
        <v>404</v>
      </c>
      <c r="U48" s="288"/>
      <c r="V48" s="2095"/>
      <c r="W48" s="2096"/>
      <c r="X48" s="2096"/>
      <c r="Y48" s="2096"/>
      <c r="Z48" s="2096"/>
      <c r="AA48" s="2096"/>
      <c r="AB48" s="2096"/>
      <c r="AC48" s="2097"/>
      <c r="AD48" s="2095" t="s">
        <v>444</v>
      </c>
      <c r="AE48" s="2096"/>
      <c r="AF48" s="2096"/>
      <c r="AG48" s="2096"/>
      <c r="AH48" s="2096"/>
      <c r="AI48" s="2096"/>
      <c r="AJ48" s="2096"/>
      <c r="AK48" s="2096"/>
      <c r="AL48" s="3356"/>
      <c r="AM48" s="3357"/>
      <c r="AN48" s="3357"/>
      <c r="AO48" s="3357"/>
      <c r="AP48" s="3357"/>
      <c r="AQ48" s="3357"/>
      <c r="AR48" s="3357"/>
      <c r="AS48" s="3358"/>
      <c r="AT48" s="3356"/>
      <c r="AU48" s="3357"/>
      <c r="AV48" s="3357"/>
      <c r="AW48" s="3357"/>
      <c r="AX48" s="3357"/>
      <c r="AY48" s="3357"/>
      <c r="AZ48" s="3357"/>
      <c r="BA48" s="3358"/>
      <c r="BB48" s="3356"/>
      <c r="BC48" s="3357"/>
      <c r="BD48" s="3357"/>
      <c r="BE48" s="3357"/>
      <c r="BF48" s="3357"/>
      <c r="BG48" s="3357"/>
      <c r="BH48" s="3357"/>
      <c r="BI48" s="3358"/>
      <c r="BJ48" s="3356"/>
      <c r="BK48" s="3357"/>
      <c r="BL48" s="3357"/>
      <c r="BM48" s="3357"/>
      <c r="BN48" s="3357"/>
      <c r="BO48" s="3357"/>
      <c r="BP48" s="3357"/>
      <c r="BQ48" s="3358"/>
      <c r="BR48" s="3356"/>
      <c r="BS48" s="3357"/>
      <c r="BT48" s="3357"/>
      <c r="BU48" s="3357"/>
      <c r="BV48" s="3357"/>
      <c r="BW48" s="3357"/>
      <c r="BX48" s="3357"/>
      <c r="BY48" s="3358"/>
      <c r="BZ48" s="3356"/>
      <c r="CA48" s="3357"/>
      <c r="CB48" s="3357"/>
      <c r="CC48" s="3357"/>
      <c r="CD48" s="3357"/>
      <c r="CE48" s="3357"/>
      <c r="CF48" s="3357"/>
      <c r="CG48" s="3358"/>
      <c r="CH48" s="3356"/>
      <c r="CI48" s="3357"/>
      <c r="CJ48" s="3357"/>
      <c r="CK48" s="3357"/>
      <c r="CL48" s="3357"/>
      <c r="CM48" s="3357"/>
      <c r="CN48" s="3357"/>
      <c r="CO48" s="3358"/>
      <c r="CP48" s="3356"/>
      <c r="CQ48" s="3357"/>
      <c r="CR48" s="3357"/>
      <c r="CS48" s="3357"/>
      <c r="CT48" s="3357"/>
      <c r="CU48" s="3357"/>
      <c r="CV48" s="3357"/>
      <c r="CW48" s="3358"/>
      <c r="CX48" s="3356"/>
      <c r="CY48" s="3357"/>
      <c r="CZ48" s="3357"/>
      <c r="DA48" s="3357"/>
      <c r="DB48" s="3357"/>
      <c r="DC48" s="3357"/>
      <c r="DD48" s="3357"/>
      <c r="DE48" s="3358"/>
      <c r="DF48" s="2097"/>
      <c r="DG48" s="1286" t="s">
        <v>405</v>
      </c>
      <c r="DI48" s="506"/>
      <c r="DJ48" s="506" t="str">
        <f>IF(T48="","",T48)</f>
        <v>Группа потребителей</v>
      </c>
      <c r="DK48" s="506"/>
      <c r="DL48" s="506"/>
    </row>
    <row customHeight="1" ht="23.25">
      <c r="A49" s="1393" t="s">
        <v>157</v>
      </c>
      <c r="B49" s="1393" t="s">
        <v>158</v>
      </c>
      <c r="C49" s="1393" t="s">
        <v>159</v>
      </c>
      <c r="D49" s="1393" t="s">
        <v>160</v>
      </c>
      <c r="E49" s="2108"/>
      <c r="F49" s="2108"/>
      <c r="G49" s="2108"/>
      <c r="H49" s="2108"/>
      <c r="I49" s="2110"/>
      <c r="J49" s="2110"/>
      <c r="K49" s="2109" t="str">
        <f>J48&amp;".1"</f>
        <v>1.1.1.1.1.1.1</v>
      </c>
      <c r="L49" s="1394" t="s">
        <v>406</v>
      </c>
      <c r="P49" s="2111"/>
      <c r="Q49" s="2111"/>
      <c r="R49" s="353">
        <v>1</v>
      </c>
      <c r="S49" s="1241" t="str">
        <f>$K49</f>
        <v>1.1.1.1.1.1.1</v>
      </c>
      <c r="T49" s="1377" t="s">
        <v>445</v>
      </c>
      <c r="U49" s="288"/>
      <c r="V49" s="757"/>
      <c r="W49" s="320"/>
      <c r="X49" s="757"/>
      <c r="Y49" s="1285"/>
      <c r="Z49" s="2112"/>
      <c r="AA49" s="1981" t="s">
        <v>61</v>
      </c>
      <c r="AB49" s="2112"/>
      <c r="AC49" s="1981" t="s">
        <v>61</v>
      </c>
      <c r="AD49" s="757">
        <v>1140.1</v>
      </c>
      <c r="AE49" s="320"/>
      <c r="AF49" s="757"/>
      <c r="AG49" s="1285"/>
      <c r="AH49" s="3371">
        <v>45292.4653587963</v>
      </c>
      <c r="AI49" s="1981" t="s">
        <v>61</v>
      </c>
      <c r="AJ49" s="3719">
        <v>45473.46548611111</v>
      </c>
      <c r="AK49" s="1981" t="s">
        <v>61</v>
      </c>
      <c r="AL49" s="3368">
        <v>1311.15</v>
      </c>
      <c r="AM49" s="3369"/>
      <c r="AN49" s="3368"/>
      <c r="AO49" s="3370"/>
      <c r="AP49" s="3371">
        <v>45474.46570601852</v>
      </c>
      <c r="AQ49" s="2828" t="s">
        <v>61</v>
      </c>
      <c r="AR49" s="3371">
        <v>45657.46581018518</v>
      </c>
      <c r="AS49" s="2828" t="s">
        <v>61</v>
      </c>
      <c r="AT49" s="3368">
        <v>1210.43</v>
      </c>
      <c r="AU49" s="3369"/>
      <c r="AV49" s="3368"/>
      <c r="AW49" s="3370"/>
      <c r="AX49" s="3371">
        <v>45658.4659375</v>
      </c>
      <c r="AY49" s="2828" t="s">
        <v>61</v>
      </c>
      <c r="AZ49" s="3371">
        <v>45838.466678240744</v>
      </c>
      <c r="BA49" s="2828" t="s">
        <v>61</v>
      </c>
      <c r="BB49" s="3368">
        <v>1210.43</v>
      </c>
      <c r="BC49" s="3369"/>
      <c r="BD49" s="3368"/>
      <c r="BE49" s="3370"/>
      <c r="BF49" s="3371">
        <v>45839.46728009259</v>
      </c>
      <c r="BG49" s="2828" t="s">
        <v>61</v>
      </c>
      <c r="BH49" s="3371">
        <v>46022.47127314815</v>
      </c>
      <c r="BI49" s="2828" t="s">
        <v>61</v>
      </c>
      <c r="BJ49" s="3368">
        <v>1210.43</v>
      </c>
      <c r="BK49" s="3369"/>
      <c r="BL49" s="3368"/>
      <c r="BM49" s="3370"/>
      <c r="BN49" s="3371">
        <v>46023.47153935185</v>
      </c>
      <c r="BO49" s="2828" t="s">
        <v>61</v>
      </c>
      <c r="BP49" s="3371">
        <v>46203.471724537034</v>
      </c>
      <c r="BQ49" s="2828" t="s">
        <v>61</v>
      </c>
      <c r="BR49" s="3368">
        <v>1311.99</v>
      </c>
      <c r="BS49" s="3369"/>
      <c r="BT49" s="3368"/>
      <c r="BU49" s="3370"/>
      <c r="BV49" s="3371">
        <v>46204.47621527778</v>
      </c>
      <c r="BW49" s="2828" t="s">
        <v>61</v>
      </c>
      <c r="BX49" s="3371">
        <v>46387.47652777778</v>
      </c>
      <c r="BY49" s="2828" t="s">
        <v>61</v>
      </c>
      <c r="BZ49" s="3368">
        <v>1300.2</v>
      </c>
      <c r="CA49" s="3369"/>
      <c r="CB49" s="3368"/>
      <c r="CC49" s="3370"/>
      <c r="CD49" s="3371">
        <v>46388.47684027778</v>
      </c>
      <c r="CE49" s="2828" t="s">
        <v>61</v>
      </c>
      <c r="CF49" s="3371">
        <v>46568.47696759259</v>
      </c>
      <c r="CG49" s="2828" t="s">
        <v>61</v>
      </c>
      <c r="CH49" s="3368">
        <v>1300.2</v>
      </c>
      <c r="CI49" s="3369"/>
      <c r="CJ49" s="3368"/>
      <c r="CK49" s="3370"/>
      <c r="CL49" s="3371">
        <v>46569.477175925924</v>
      </c>
      <c r="CM49" s="2828" t="s">
        <v>61</v>
      </c>
      <c r="CN49" s="3371">
        <v>46752.47736111111</v>
      </c>
      <c r="CO49" s="2828" t="s">
        <v>61</v>
      </c>
      <c r="CP49" s="3368">
        <v>1300.2</v>
      </c>
      <c r="CQ49" s="3369"/>
      <c r="CR49" s="3368"/>
      <c r="CS49" s="3370"/>
      <c r="CT49" s="3371">
        <v>46753.47759259259</v>
      </c>
      <c r="CU49" s="2828" t="s">
        <v>61</v>
      </c>
      <c r="CV49" s="3371">
        <v>46934.47861111111</v>
      </c>
      <c r="CW49" s="2828" t="s">
        <v>61</v>
      </c>
      <c r="CX49" s="3368">
        <v>1413.82</v>
      </c>
      <c r="CY49" s="3369"/>
      <c r="CZ49" s="3368"/>
      <c r="DA49" s="3370"/>
      <c r="DB49" s="3371">
        <v>46935.47876157407</v>
      </c>
      <c r="DC49" s="2828" t="s">
        <v>61</v>
      </c>
      <c r="DD49" s="3371">
        <v>47118.47896990741</v>
      </c>
      <c r="DE49" s="2828" t="s">
        <v>61</v>
      </c>
      <c r="DF49" s="1378"/>
      <c r="DG49" s="2137" t="s">
        <v>407</v>
      </c>
      <c r="DH49" s="517">
        <f>STRCHECKDATE(V50:DF50)</f>
      </c>
      <c r="DI49" s="506"/>
      <c r="DJ49" s="506" t="str">
        <f>IF(T49="","",T49)</f>
        <v>вода</v>
      </c>
      <c r="DK49" s="506"/>
      <c r="DL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45292.4653587963-45473.46548611111</v>
      </c>
      <c r="AH50" s="2113"/>
      <c r="AI50" s="1981"/>
      <c r="AJ50" s="2115"/>
      <c r="AK50" s="1981"/>
      <c r="AL50" s="3369"/>
      <c r="AM50" s="3369"/>
      <c r="AN50" s="3369"/>
      <c r="AO50" s="3376" t="str">
        <f>AP49&amp;"-"&amp;AR49</f>
        <v>45474.46570601852-45657.46581018518</v>
      </c>
      <c r="AP50" s="3377"/>
      <c r="AQ50" s="2828"/>
      <c r="AR50" s="3377"/>
      <c r="AS50" s="2828"/>
      <c r="AT50" s="3369"/>
      <c r="AU50" s="3369"/>
      <c r="AV50" s="3369"/>
      <c r="AW50" s="3376" t="str">
        <f>AX49&amp;"-"&amp;AZ49</f>
        <v>45658.4659375-45838.466678240744</v>
      </c>
      <c r="AX50" s="3377"/>
      <c r="AY50" s="2828"/>
      <c r="AZ50" s="3377"/>
      <c r="BA50" s="2828"/>
      <c r="BB50" s="3369"/>
      <c r="BC50" s="3369"/>
      <c r="BD50" s="3369"/>
      <c r="BE50" s="3376" t="str">
        <f>BF49&amp;"-"&amp;BH49</f>
        <v>45839.46728009259-46022.47127314815</v>
      </c>
      <c r="BF50" s="3377"/>
      <c r="BG50" s="2828"/>
      <c r="BH50" s="3377"/>
      <c r="BI50" s="2828"/>
      <c r="BJ50" s="3369"/>
      <c r="BK50" s="3369"/>
      <c r="BL50" s="3369"/>
      <c r="BM50" s="3376" t="str">
        <f>BN49&amp;"-"&amp;BP49</f>
        <v>46023.47153935185-46203.471724537034</v>
      </c>
      <c r="BN50" s="3377"/>
      <c r="BO50" s="2828"/>
      <c r="BP50" s="3377"/>
      <c r="BQ50" s="2828"/>
      <c r="BR50" s="3369"/>
      <c r="BS50" s="3369"/>
      <c r="BT50" s="3369"/>
      <c r="BU50" s="3376" t="str">
        <f>BV49&amp;"-"&amp;BX49</f>
        <v>46204.47621527778-46387.47652777778</v>
      </c>
      <c r="BV50" s="3377"/>
      <c r="BW50" s="2828"/>
      <c r="BX50" s="3377"/>
      <c r="BY50" s="2828"/>
      <c r="BZ50" s="3369"/>
      <c r="CA50" s="3369"/>
      <c r="CB50" s="3369"/>
      <c r="CC50" s="3376" t="str">
        <f>CD49&amp;"-"&amp;CF49</f>
        <v>46388.47684027778-46568.47696759259</v>
      </c>
      <c r="CD50" s="3377"/>
      <c r="CE50" s="2828"/>
      <c r="CF50" s="3377"/>
      <c r="CG50" s="2828"/>
      <c r="CH50" s="3369"/>
      <c r="CI50" s="3369"/>
      <c r="CJ50" s="3369"/>
      <c r="CK50" s="3376" t="str">
        <f>CL49&amp;"-"&amp;CN49</f>
        <v>46569.477175925924-46752.47736111111</v>
      </c>
      <c r="CL50" s="3377"/>
      <c r="CM50" s="2828"/>
      <c r="CN50" s="3377"/>
      <c r="CO50" s="2828"/>
      <c r="CP50" s="3369"/>
      <c r="CQ50" s="3369"/>
      <c r="CR50" s="3369"/>
      <c r="CS50" s="3376" t="str">
        <f>CT49&amp;"-"&amp;CV49</f>
        <v>46753.47759259259-46934.47861111111</v>
      </c>
      <c r="CT50" s="3377"/>
      <c r="CU50" s="2828"/>
      <c r="CV50" s="3377"/>
      <c r="CW50" s="2828"/>
      <c r="CX50" s="3369"/>
      <c r="CY50" s="3369"/>
      <c r="CZ50" s="3369"/>
      <c r="DA50" s="3376" t="str">
        <f>DB49&amp;"-"&amp;DD49</f>
        <v>46935.47876157407-47118.47896990741</v>
      </c>
      <c r="DB50" s="3377"/>
      <c r="DC50" s="2828"/>
      <c r="DD50" s="3377"/>
      <c r="DE50" s="2828"/>
      <c r="DF50" s="1379"/>
      <c r="DG50" s="2138"/>
      <c r="DI50" s="506"/>
      <c r="DJ50" s="506" t="str">
        <f>IF(T50="","",T50)</f>
        <v/>
      </c>
      <c r="DK50" s="506"/>
      <c r="DL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408</v>
      </c>
      <c r="U51" s="367"/>
      <c r="V51" s="367"/>
      <c r="W51" s="367"/>
      <c r="X51" s="367"/>
      <c r="Y51" s="367"/>
      <c r="Z51" s="367"/>
      <c r="AA51" s="367"/>
      <c r="AB51" s="367"/>
      <c r="AC51" s="367"/>
      <c r="AD51" s="367"/>
      <c r="AE51" s="367"/>
      <c r="AF51" s="367"/>
      <c r="AG51" s="367"/>
      <c r="AH51" s="367"/>
      <c r="AI51" s="367"/>
      <c r="AJ51" s="367"/>
      <c r="AK51" s="367"/>
      <c r="AL51" s="3724"/>
      <c r="AM51" s="3725"/>
      <c r="AN51" s="3726"/>
      <c r="AO51" s="3727"/>
      <c r="AP51" s="3728"/>
      <c r="AQ51" s="3729"/>
      <c r="AR51" s="3730"/>
      <c r="AS51" s="3731"/>
      <c r="AT51" s="3732"/>
      <c r="AU51" s="3733"/>
      <c r="AV51" s="3734"/>
      <c r="AW51" s="3735"/>
      <c r="AX51" s="3736"/>
      <c r="AY51" s="3737"/>
      <c r="AZ51" s="3738"/>
      <c r="BA51" s="3739"/>
      <c r="BB51" s="3740"/>
      <c r="BC51" s="3741"/>
      <c r="BD51" s="3742"/>
      <c r="BE51" s="3743"/>
      <c r="BF51" s="3744"/>
      <c r="BG51" s="3745"/>
      <c r="BH51" s="3746"/>
      <c r="BI51" s="3747"/>
      <c r="BJ51" s="3748"/>
      <c r="BK51" s="3749"/>
      <c r="BL51" s="3750"/>
      <c r="BM51" s="3751"/>
      <c r="BN51" s="3752"/>
      <c r="BO51" s="3753"/>
      <c r="BP51" s="3754"/>
      <c r="BQ51" s="3755"/>
      <c r="BR51" s="3756"/>
      <c r="BS51" s="3757"/>
      <c r="BT51" s="3758"/>
      <c r="BU51" s="3759"/>
      <c r="BV51" s="3760"/>
      <c r="BW51" s="3761"/>
      <c r="BX51" s="3762"/>
      <c r="BY51" s="3763"/>
      <c r="BZ51" s="3764"/>
      <c r="CA51" s="3765"/>
      <c r="CB51" s="3766"/>
      <c r="CC51" s="3767"/>
      <c r="CD51" s="3768"/>
      <c r="CE51" s="3769"/>
      <c r="CF51" s="3770"/>
      <c r="CG51" s="3771"/>
      <c r="CH51" s="3772"/>
      <c r="CI51" s="3773"/>
      <c r="CJ51" s="3774"/>
      <c r="CK51" s="3775"/>
      <c r="CL51" s="3776"/>
      <c r="CM51" s="3777"/>
      <c r="CN51" s="3778"/>
      <c r="CO51" s="3779"/>
      <c r="CP51" s="3780"/>
      <c r="CQ51" s="3781"/>
      <c r="CR51" s="3782"/>
      <c r="CS51" s="3783"/>
      <c r="CT51" s="3784"/>
      <c r="CU51" s="3785"/>
      <c r="CV51" s="3786"/>
      <c r="CW51" s="3787"/>
      <c r="CX51" s="3788"/>
      <c r="CY51" s="3789"/>
      <c r="CZ51" s="3790"/>
      <c r="DA51" s="3791"/>
      <c r="DB51" s="3792"/>
      <c r="DC51" s="3793"/>
      <c r="DD51" s="3794"/>
      <c r="DE51" s="3795"/>
      <c r="DF51" s="319"/>
      <c r="DG51" s="2139"/>
      <c r="DI51" s="506"/>
      <c r="DJ51" s="506" t="str">
        <f>IF(T51="","",T51)</f>
        <v>Добавить вид теплоносителя (параметры теплоносителя)</v>
      </c>
      <c r="DK51" s="506"/>
      <c r="DL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409</v>
      </c>
      <c r="U52" s="367"/>
      <c r="V52" s="367"/>
      <c r="W52" s="367"/>
      <c r="X52" s="367"/>
      <c r="Y52" s="367"/>
      <c r="Z52" s="367"/>
      <c r="AA52" s="367"/>
      <c r="AB52" s="367"/>
      <c r="AC52" s="366"/>
      <c r="AD52" s="367"/>
      <c r="AE52" s="367"/>
      <c r="AF52" s="367"/>
      <c r="AG52" s="367"/>
      <c r="AH52" s="367"/>
      <c r="AI52" s="367"/>
      <c r="AJ52" s="367"/>
      <c r="AK52" s="366"/>
      <c r="AL52" s="3796"/>
      <c r="AM52" s="3797"/>
      <c r="AN52" s="3798"/>
      <c r="AO52" s="3799"/>
      <c r="AP52" s="3800"/>
      <c r="AQ52" s="3801"/>
      <c r="AR52" s="3802"/>
      <c r="AS52" s="3803"/>
      <c r="AT52" s="3804"/>
      <c r="AU52" s="3805"/>
      <c r="AV52" s="3806"/>
      <c r="AW52" s="3807"/>
      <c r="AX52" s="3808"/>
      <c r="AY52" s="3809"/>
      <c r="AZ52" s="3810"/>
      <c r="BA52" s="3811"/>
      <c r="BB52" s="3812"/>
      <c r="BC52" s="3813"/>
      <c r="BD52" s="3814"/>
      <c r="BE52" s="3815"/>
      <c r="BF52" s="3816"/>
      <c r="BG52" s="3817"/>
      <c r="BH52" s="3818"/>
      <c r="BI52" s="3819"/>
      <c r="BJ52" s="3820"/>
      <c r="BK52" s="3821"/>
      <c r="BL52" s="3822"/>
      <c r="BM52" s="3823"/>
      <c r="BN52" s="3824"/>
      <c r="BO52" s="3825"/>
      <c r="BP52" s="3826"/>
      <c r="BQ52" s="3827"/>
      <c r="BR52" s="3828"/>
      <c r="BS52" s="3829"/>
      <c r="BT52" s="3830"/>
      <c r="BU52" s="3831"/>
      <c r="BV52" s="3832"/>
      <c r="BW52" s="3833"/>
      <c r="BX52" s="3834"/>
      <c r="BY52" s="3835"/>
      <c r="BZ52" s="3836"/>
      <c r="CA52" s="3837"/>
      <c r="CB52" s="3838"/>
      <c r="CC52" s="3839"/>
      <c r="CD52" s="3840"/>
      <c r="CE52" s="3841"/>
      <c r="CF52" s="3842"/>
      <c r="CG52" s="3843"/>
      <c r="CH52" s="3844"/>
      <c r="CI52" s="3845"/>
      <c r="CJ52" s="3846"/>
      <c r="CK52" s="3847"/>
      <c r="CL52" s="3848"/>
      <c r="CM52" s="3849"/>
      <c r="CN52" s="3850"/>
      <c r="CO52" s="3851"/>
      <c r="CP52" s="3852"/>
      <c r="CQ52" s="3853"/>
      <c r="CR52" s="3854"/>
      <c r="CS52" s="3855"/>
      <c r="CT52" s="3856"/>
      <c r="CU52" s="3857"/>
      <c r="CV52" s="3858"/>
      <c r="CW52" s="3859"/>
      <c r="CX52" s="3860"/>
      <c r="CY52" s="3861"/>
      <c r="CZ52" s="3862"/>
      <c r="DA52" s="3863"/>
      <c r="DB52" s="3864"/>
      <c r="DC52" s="3865"/>
      <c r="DD52" s="3866"/>
      <c r="DE52" s="3867"/>
      <c r="DF52" s="367"/>
      <c r="DG52" s="291"/>
      <c r="DI52" s="506"/>
      <c r="DJ52" s="506" t="str">
        <f>IF(T52="","",T52)</f>
        <v>Добавить группу потребителей</v>
      </c>
      <c r="DK52" s="506"/>
      <c r="DL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410</v>
      </c>
      <c r="U53" s="367"/>
      <c r="V53" s="367"/>
      <c r="W53" s="367"/>
      <c r="X53" s="367"/>
      <c r="Y53" s="367"/>
      <c r="Z53" s="367"/>
      <c r="AA53" s="367"/>
      <c r="AB53" s="367"/>
      <c r="AC53" s="366"/>
      <c r="AD53" s="367"/>
      <c r="AE53" s="367"/>
      <c r="AF53" s="367"/>
      <c r="AG53" s="367"/>
      <c r="AH53" s="367"/>
      <c r="AI53" s="367"/>
      <c r="AJ53" s="367"/>
      <c r="AK53" s="366"/>
      <c r="AL53" s="3868"/>
      <c r="AM53" s="3869"/>
      <c r="AN53" s="3870"/>
      <c r="AO53" s="3871"/>
      <c r="AP53" s="3872"/>
      <c r="AQ53" s="3873"/>
      <c r="AR53" s="3874"/>
      <c r="AS53" s="3875"/>
      <c r="AT53" s="3876"/>
      <c r="AU53" s="3877"/>
      <c r="AV53" s="3878"/>
      <c r="AW53" s="3879"/>
      <c r="AX53" s="3880"/>
      <c r="AY53" s="3881"/>
      <c r="AZ53" s="3882"/>
      <c r="BA53" s="3883"/>
      <c r="BB53" s="3884"/>
      <c r="BC53" s="3885"/>
      <c r="BD53" s="3886"/>
      <c r="BE53" s="3887"/>
      <c r="BF53" s="3888"/>
      <c r="BG53" s="3889"/>
      <c r="BH53" s="3890"/>
      <c r="BI53" s="3891"/>
      <c r="BJ53" s="3892"/>
      <c r="BK53" s="3893"/>
      <c r="BL53" s="3894"/>
      <c r="BM53" s="3895"/>
      <c r="BN53" s="3896"/>
      <c r="BO53" s="3897"/>
      <c r="BP53" s="3898"/>
      <c r="BQ53" s="3899"/>
      <c r="BR53" s="3900"/>
      <c r="BS53" s="3901"/>
      <c r="BT53" s="3902"/>
      <c r="BU53" s="3903"/>
      <c r="BV53" s="3904"/>
      <c r="BW53" s="3905"/>
      <c r="BX53" s="3906"/>
      <c r="BY53" s="3907"/>
      <c r="BZ53" s="3908"/>
      <c r="CA53" s="3909"/>
      <c r="CB53" s="3910"/>
      <c r="CC53" s="3911"/>
      <c r="CD53" s="3912"/>
      <c r="CE53" s="3913"/>
      <c r="CF53" s="3914"/>
      <c r="CG53" s="3915"/>
      <c r="CH53" s="3916"/>
      <c r="CI53" s="3917"/>
      <c r="CJ53" s="3918"/>
      <c r="CK53" s="3919"/>
      <c r="CL53" s="3920"/>
      <c r="CM53" s="3921"/>
      <c r="CN53" s="3922"/>
      <c r="CO53" s="3923"/>
      <c r="CP53" s="3924"/>
      <c r="CQ53" s="3925"/>
      <c r="CR53" s="3926"/>
      <c r="CS53" s="3927"/>
      <c r="CT53" s="3928"/>
      <c r="CU53" s="3929"/>
      <c r="CV53" s="3930"/>
      <c r="CW53" s="3931"/>
      <c r="CX53" s="3932"/>
      <c r="CY53" s="3933"/>
      <c r="CZ53" s="3934"/>
      <c r="DA53" s="3935"/>
      <c r="DB53" s="3936"/>
      <c r="DC53" s="3937"/>
      <c r="DD53" s="3938"/>
      <c r="DE53" s="3939"/>
      <c r="DF53" s="367"/>
      <c r="DG53" s="291"/>
      <c r="DI53" s="506"/>
      <c r="DJ53" s="506" t="str">
        <f>IF(T53="","",T53)</f>
        <v>Добавить схему подключения</v>
      </c>
      <c r="DK53" s="506"/>
      <c r="DL53" s="506"/>
    </row>
    <row s="3604"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3618"/>
      <c r="AM54" s="3618"/>
      <c r="AN54" s="3618"/>
      <c r="AO54" s="3618"/>
      <c r="AP54" s="3618"/>
      <c r="AQ54" s="3618"/>
      <c r="AR54" s="3618"/>
      <c r="AS54" s="3618"/>
      <c r="AT54" s="3618"/>
      <c r="AU54" s="3618"/>
      <c r="AV54" s="3618"/>
      <c r="AW54" s="3618"/>
      <c r="AX54" s="3618"/>
      <c r="AY54" s="3618"/>
      <c r="AZ54" s="3618"/>
      <c r="BA54" s="3618"/>
      <c r="BB54" s="3618"/>
      <c r="BC54" s="3618"/>
      <c r="BD54" s="3618"/>
      <c r="BE54" s="3618"/>
      <c r="BF54" s="3618"/>
      <c r="BG54" s="3618"/>
      <c r="BH54" s="3618"/>
      <c r="BI54" s="3618"/>
      <c r="BJ54" s="3618"/>
      <c r="BK54" s="3618"/>
      <c r="BL54" s="3618"/>
      <c r="BM54" s="3618"/>
      <c r="BN54" s="3618"/>
      <c r="BO54" s="3618"/>
      <c r="BP54" s="3618"/>
      <c r="BQ54" s="3618"/>
      <c r="BR54" s="3618"/>
      <c r="BS54" s="3618"/>
      <c r="BT54" s="3618"/>
      <c r="BU54" s="3618"/>
      <c r="BV54" s="3618"/>
      <c r="BW54" s="3618"/>
      <c r="BX54" s="3618"/>
      <c r="BY54" s="3618"/>
      <c r="BZ54" s="3618"/>
      <c r="CA54" s="3618"/>
      <c r="CB54" s="3618"/>
      <c r="CC54" s="3618"/>
      <c r="CD54" s="3618"/>
      <c r="CE54" s="3618"/>
      <c r="CF54" s="3618"/>
      <c r="CG54" s="3618"/>
      <c r="CH54" s="3618"/>
      <c r="CI54" s="3618"/>
      <c r="CJ54" s="3618"/>
      <c r="CK54" s="3618"/>
      <c r="CL54" s="3618"/>
      <c r="CM54" s="3618"/>
      <c r="CN54" s="3618"/>
      <c r="CO54" s="3618"/>
      <c r="CP54" s="3618"/>
      <c r="CQ54" s="3618"/>
      <c r="CR54" s="3618"/>
      <c r="CS54" s="3618"/>
      <c r="CT54" s="3618"/>
      <c r="CU54" s="3618"/>
      <c r="CV54" s="3618"/>
      <c r="CW54" s="3618"/>
      <c r="CX54" s="3618"/>
      <c r="CY54" s="3618"/>
      <c r="CZ54" s="3618"/>
      <c r="DA54" s="3618"/>
      <c r="DB54" s="3618"/>
      <c r="DC54" s="3618"/>
      <c r="DD54" s="3618"/>
      <c r="DE54" s="3618"/>
      <c r="DF54" s="1354"/>
      <c r="DG54" s="1354"/>
      <c r="DI54" s="795"/>
      <c r="DJ54" s="795" t="str">
        <f>IF(T54="","",T54)</f>
        <v>Добавить источник для дифференциации</v>
      </c>
      <c r="DK54" s="795"/>
      <c r="DL54" s="795"/>
    </row>
    <row s="3604"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3618"/>
      <c r="AM55" s="3618"/>
      <c r="AN55" s="3618"/>
      <c r="AO55" s="3618"/>
      <c r="AP55" s="3618"/>
      <c r="AQ55" s="3618"/>
      <c r="AR55" s="3618"/>
      <c r="AS55" s="3618"/>
      <c r="AT55" s="3618"/>
      <c r="AU55" s="3618"/>
      <c r="AV55" s="3618"/>
      <c r="AW55" s="3618"/>
      <c r="AX55" s="3618"/>
      <c r="AY55" s="3618"/>
      <c r="AZ55" s="3618"/>
      <c r="BA55" s="3618"/>
      <c r="BB55" s="3618"/>
      <c r="BC55" s="3618"/>
      <c r="BD55" s="3618"/>
      <c r="BE55" s="3618"/>
      <c r="BF55" s="3618"/>
      <c r="BG55" s="3618"/>
      <c r="BH55" s="3618"/>
      <c r="BI55" s="3618"/>
      <c r="BJ55" s="3618"/>
      <c r="BK55" s="3618"/>
      <c r="BL55" s="3618"/>
      <c r="BM55" s="3618"/>
      <c r="BN55" s="3618"/>
      <c r="BO55" s="3618"/>
      <c r="BP55" s="3618"/>
      <c r="BQ55" s="3618"/>
      <c r="BR55" s="3618"/>
      <c r="BS55" s="3618"/>
      <c r="BT55" s="3618"/>
      <c r="BU55" s="3618"/>
      <c r="BV55" s="3618"/>
      <c r="BW55" s="3618"/>
      <c r="BX55" s="3618"/>
      <c r="BY55" s="3618"/>
      <c r="BZ55" s="3618"/>
      <c r="CA55" s="3618"/>
      <c r="CB55" s="3618"/>
      <c r="CC55" s="3618"/>
      <c r="CD55" s="3618"/>
      <c r="CE55" s="3618"/>
      <c r="CF55" s="3618"/>
      <c r="CG55" s="3618"/>
      <c r="CH55" s="3618"/>
      <c r="CI55" s="3618"/>
      <c r="CJ55" s="3618"/>
      <c r="CK55" s="3618"/>
      <c r="CL55" s="3618"/>
      <c r="CM55" s="3618"/>
      <c r="CN55" s="3618"/>
      <c r="CO55" s="3618"/>
      <c r="CP55" s="3618"/>
      <c r="CQ55" s="3618"/>
      <c r="CR55" s="3618"/>
      <c r="CS55" s="3618"/>
      <c r="CT55" s="3618"/>
      <c r="CU55" s="3618"/>
      <c r="CV55" s="3618"/>
      <c r="CW55" s="3618"/>
      <c r="CX55" s="3618"/>
      <c r="CY55" s="3618"/>
      <c r="CZ55" s="3618"/>
      <c r="DA55" s="3618"/>
      <c r="DB55" s="3618"/>
      <c r="DC55" s="3618"/>
      <c r="DD55" s="3618"/>
      <c r="DE55" s="3618"/>
      <c r="DF55" s="1354"/>
      <c r="DG55" s="1354"/>
      <c r="DI55" s="795"/>
      <c r="DJ55" s="795" t="str">
        <f>IF(T55="","",T55)</f>
        <v>Добавить централизованную систему для дифференциации</v>
      </c>
      <c r="DK55" s="795"/>
      <c r="DL55" s="795"/>
    </row>
    <row s="2611"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3618"/>
      <c r="AM56" s="3618"/>
      <c r="AN56" s="3618"/>
      <c r="AO56" s="3618"/>
      <c r="AP56" s="3618"/>
      <c r="AQ56" s="3618"/>
      <c r="AR56" s="3618"/>
      <c r="AS56" s="3618"/>
      <c r="AT56" s="3618"/>
      <c r="AU56" s="3618"/>
      <c r="AV56" s="3618"/>
      <c r="AW56" s="3618"/>
      <c r="AX56" s="3618"/>
      <c r="AY56" s="3618"/>
      <c r="AZ56" s="3618"/>
      <c r="BA56" s="3618"/>
      <c r="BB56" s="3618"/>
      <c r="BC56" s="3618"/>
      <c r="BD56" s="3618"/>
      <c r="BE56" s="3618"/>
      <c r="BF56" s="3618"/>
      <c r="BG56" s="3618"/>
      <c r="BH56" s="3618"/>
      <c r="BI56" s="3618"/>
      <c r="BJ56" s="3618"/>
      <c r="BK56" s="3618"/>
      <c r="BL56" s="3618"/>
      <c r="BM56" s="3618"/>
      <c r="BN56" s="3618"/>
      <c r="BO56" s="3618"/>
      <c r="BP56" s="3618"/>
      <c r="BQ56" s="3618"/>
      <c r="BR56" s="3618"/>
      <c r="BS56" s="3618"/>
      <c r="BT56" s="3618"/>
      <c r="BU56" s="3618"/>
      <c r="BV56" s="3618"/>
      <c r="BW56" s="3618"/>
      <c r="BX56" s="3618"/>
      <c r="BY56" s="3618"/>
      <c r="BZ56" s="3618"/>
      <c r="CA56" s="3618"/>
      <c r="CB56" s="3618"/>
      <c r="CC56" s="3618"/>
      <c r="CD56" s="3618"/>
      <c r="CE56" s="3618"/>
      <c r="CF56" s="3618"/>
      <c r="CG56" s="3618"/>
      <c r="CH56" s="3618"/>
      <c r="CI56" s="3618"/>
      <c r="CJ56" s="3618"/>
      <c r="CK56" s="3618"/>
      <c r="CL56" s="3618"/>
      <c r="CM56" s="3618"/>
      <c r="CN56" s="3618"/>
      <c r="CO56" s="3618"/>
      <c r="CP56" s="3618"/>
      <c r="CQ56" s="3618"/>
      <c r="CR56" s="3618"/>
      <c r="CS56" s="3618"/>
      <c r="CT56" s="3618"/>
      <c r="CU56" s="3618"/>
      <c r="CV56" s="3618"/>
      <c r="CW56" s="3618"/>
      <c r="CX56" s="3618"/>
      <c r="CY56" s="3618"/>
      <c r="CZ56" s="3618"/>
      <c r="DA56" s="3618"/>
      <c r="DB56" s="3618"/>
      <c r="DC56" s="3618"/>
      <c r="DD56" s="3618"/>
      <c r="DE56" s="3618"/>
      <c r="DF56" s="1354"/>
      <c r="DG56" s="1354"/>
      <c r="DI56" s="506"/>
      <c r="DJ56" s="506" t="str">
        <f>IF(T56="","",T56)</f>
        <v>Добавить территорию для дифференциации</v>
      </c>
      <c r="DK56" s="506"/>
      <c r="DL56" s="506"/>
    </row>
    <row s="360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3618"/>
      <c r="AM57" s="3618"/>
      <c r="AN57" s="3618"/>
      <c r="AO57" s="3618"/>
      <c r="AP57" s="3618"/>
      <c r="AQ57" s="3618"/>
      <c r="AR57" s="3618"/>
      <c r="AS57" s="3618"/>
      <c r="AT57" s="3618"/>
      <c r="AU57" s="3618"/>
      <c r="AV57" s="3618"/>
      <c r="AW57" s="3618"/>
      <c r="AX57" s="3618"/>
      <c r="AY57" s="3618"/>
      <c r="AZ57" s="3618"/>
      <c r="BA57" s="3618"/>
      <c r="BB57" s="3618"/>
      <c r="BC57" s="3618"/>
      <c r="BD57" s="3618"/>
      <c r="BE57" s="3618"/>
      <c r="BF57" s="3618"/>
      <c r="BG57" s="3618"/>
      <c r="BH57" s="3618"/>
      <c r="BI57" s="3618"/>
      <c r="BJ57" s="3618"/>
      <c r="BK57" s="3618"/>
      <c r="BL57" s="3618"/>
      <c r="BM57" s="3618"/>
      <c r="BN57" s="3618"/>
      <c r="BO57" s="3618"/>
      <c r="BP57" s="3618"/>
      <c r="BQ57" s="3618"/>
      <c r="BR57" s="3618"/>
      <c r="BS57" s="3618"/>
      <c r="BT57" s="3618"/>
      <c r="BU57" s="3618"/>
      <c r="BV57" s="3618"/>
      <c r="BW57" s="3618"/>
      <c r="BX57" s="3618"/>
      <c r="BY57" s="3618"/>
      <c r="BZ57" s="3618"/>
      <c r="CA57" s="3618"/>
      <c r="CB57" s="3618"/>
      <c r="CC57" s="3618"/>
      <c r="CD57" s="3618"/>
      <c r="CE57" s="3618"/>
      <c r="CF57" s="3618"/>
      <c r="CG57" s="3618"/>
      <c r="CH57" s="3618"/>
      <c r="CI57" s="3618"/>
      <c r="CJ57" s="3618"/>
      <c r="CK57" s="3618"/>
      <c r="CL57" s="3618"/>
      <c r="CM57" s="3618"/>
      <c r="CN57" s="3618"/>
      <c r="CO57" s="3618"/>
      <c r="CP57" s="3618"/>
      <c r="CQ57" s="3618"/>
      <c r="CR57" s="3618"/>
      <c r="CS57" s="3618"/>
      <c r="CT57" s="3618"/>
      <c r="CU57" s="3618"/>
      <c r="CV57" s="3618"/>
      <c r="CW57" s="3618"/>
      <c r="CX57" s="3618"/>
      <c r="CY57" s="3618"/>
      <c r="CZ57" s="3618"/>
      <c r="DA57" s="3618"/>
      <c r="DB57" s="3618"/>
      <c r="DC57" s="3618"/>
      <c r="DD57" s="3618"/>
      <c r="DE57" s="3618"/>
      <c r="DF57" s="1354"/>
      <c r="DG57" s="1354"/>
      <c r="DI57" s="795"/>
      <c r="DJ57" s="795" t="str">
        <f>IF(T57="","",T57)</f>
        <v>Добавить наименование тарифа</v>
      </c>
      <c r="DK57" s="795"/>
      <c r="DL57" s="795"/>
    </row>
    <row customHeight="1" ht="11.25">
      <c r="M58" s="1168"/>
      <c r="N58" s="1168"/>
      <c r="O58" s="543"/>
      <c r="P58" s="1163"/>
      <c r="Q58" s="1163"/>
      <c r="R58" s="1163"/>
      <c r="S58" s="1163"/>
      <c r="AL58" s="3321"/>
      <c r="AM58" s="3321"/>
      <c r="AN58" s="3321"/>
      <c r="AO58" s="3321"/>
      <c r="AP58" s="3321"/>
      <c r="AQ58" s="3321"/>
      <c r="AR58" s="3321"/>
      <c r="AS58" s="3321"/>
      <c r="AT58" s="3321"/>
      <c r="AU58" s="3321"/>
      <c r="AV58" s="3321"/>
      <c r="AW58" s="3321"/>
      <c r="AX58" s="3321"/>
      <c r="AY58" s="3321"/>
      <c r="AZ58" s="3321"/>
      <c r="BA58" s="3321"/>
      <c r="BB58" s="3321"/>
      <c r="BC58" s="3321"/>
      <c r="BD58" s="3321"/>
      <c r="BE58" s="3321"/>
      <c r="BF58" s="3321"/>
      <c r="BG58" s="3321"/>
      <c r="BH58" s="3321"/>
      <c r="BI58" s="3321"/>
      <c r="BJ58" s="3321"/>
      <c r="BK58" s="3321"/>
      <c r="BL58" s="3321"/>
      <c r="BM58" s="3321"/>
      <c r="BN58" s="3321"/>
      <c r="BO58" s="3321"/>
      <c r="BP58" s="3321"/>
      <c r="BQ58" s="3321"/>
      <c r="BR58" s="3321"/>
      <c r="BS58" s="3321"/>
      <c r="BT58" s="3321"/>
      <c r="BU58" s="3321"/>
      <c r="BV58" s="3321"/>
      <c r="BW58" s="3321"/>
      <c r="BX58" s="3321"/>
      <c r="BY58" s="3321"/>
      <c r="BZ58" s="3321"/>
      <c r="CA58" s="3321"/>
      <c r="CB58" s="3321"/>
      <c r="CC58" s="3321"/>
      <c r="CD58" s="3321"/>
      <c r="CE58" s="3321"/>
      <c r="CF58" s="3321"/>
      <c r="CG58" s="3321"/>
      <c r="CH58" s="3321"/>
      <c r="CI58" s="3321"/>
      <c r="CJ58" s="3321"/>
      <c r="CK58" s="3321"/>
      <c r="CL58" s="3321"/>
      <c r="CM58" s="3321"/>
      <c r="CN58" s="3321"/>
      <c r="CO58" s="3321"/>
      <c r="CP58" s="3321"/>
      <c r="CQ58" s="3321"/>
      <c r="CR58" s="3321"/>
      <c r="CS58" s="3321"/>
      <c r="CT58" s="3321"/>
      <c r="CU58" s="3321"/>
      <c r="CV58" s="3321"/>
      <c r="CW58" s="3321"/>
      <c r="CX58" s="3321"/>
      <c r="CY58" s="3321"/>
      <c r="CZ58" s="3321"/>
      <c r="DA58" s="3321"/>
      <c r="DB58" s="3321"/>
      <c r="DC58" s="3321"/>
      <c r="DD58" s="3321"/>
      <c r="DE58" s="3321"/>
      <c r="DH58" s="1163"/>
      <c r="DI58" s="1163"/>
      <c r="DJ58" s="1163"/>
      <c r="DK58" s="1163"/>
      <c r="DL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946"/>
      <c r="AM59" s="3946"/>
      <c r="AN59" s="3946"/>
      <c r="AO59" s="3946"/>
      <c r="AP59" s="3946"/>
      <c r="AQ59" s="3946"/>
      <c r="AR59" s="3946"/>
      <c r="AS59" s="3946"/>
      <c r="AT59" s="3946"/>
      <c r="AU59" s="3946"/>
      <c r="AV59" s="3946"/>
      <c r="AW59" s="3946"/>
      <c r="AX59" s="3946"/>
      <c r="AY59" s="3946"/>
      <c r="AZ59" s="3946"/>
      <c r="BA59" s="3946"/>
      <c r="BB59" s="3946"/>
      <c r="BC59" s="3946"/>
      <c r="BD59" s="3946"/>
      <c r="BE59" s="3946"/>
      <c r="BF59" s="3946"/>
      <c r="BG59" s="3946"/>
      <c r="BH59" s="3946"/>
      <c r="BI59" s="3946"/>
      <c r="BJ59" s="3946"/>
      <c r="BK59" s="3946"/>
      <c r="BL59" s="3946"/>
      <c r="BM59" s="3946"/>
      <c r="BN59" s="3946"/>
      <c r="BO59" s="3946"/>
      <c r="BP59" s="3946"/>
      <c r="BQ59" s="3946"/>
      <c r="BR59" s="3946"/>
      <c r="BS59" s="3946"/>
      <c r="BT59" s="3946"/>
      <c r="BU59" s="3946"/>
      <c r="BV59" s="3946"/>
      <c r="BW59" s="3946"/>
      <c r="BX59" s="3946"/>
      <c r="BY59" s="3946"/>
      <c r="BZ59" s="3946"/>
      <c r="CA59" s="3946"/>
      <c r="CB59" s="3946"/>
      <c r="CC59" s="3946"/>
      <c r="CD59" s="3946"/>
      <c r="CE59" s="3946"/>
      <c r="CF59" s="3946"/>
      <c r="CG59" s="3946"/>
      <c r="CH59" s="3946"/>
      <c r="CI59" s="3946"/>
      <c r="CJ59" s="3946"/>
      <c r="CK59" s="3946"/>
      <c r="CL59" s="3946"/>
      <c r="CM59" s="3946"/>
      <c r="CN59" s="3946"/>
      <c r="CO59" s="3946"/>
      <c r="CP59" s="3946"/>
      <c r="CQ59" s="3946"/>
      <c r="CR59" s="3946"/>
      <c r="CS59" s="3946"/>
      <c r="CT59" s="3946"/>
      <c r="CU59" s="3946"/>
      <c r="CV59" s="3946"/>
      <c r="CW59" s="3946"/>
      <c r="CX59" s="3946"/>
      <c r="CY59" s="3946"/>
      <c r="CZ59" s="3946"/>
      <c r="DA59" s="3946"/>
      <c r="DB59" s="3946"/>
      <c r="DC59" s="3946"/>
      <c r="DD59" s="3946"/>
      <c r="DE59" s="3946"/>
      <c r="DF59" s="2106"/>
      <c r="DG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3946"/>
      <c r="AM60" s="3946"/>
      <c r="AN60" s="3946"/>
      <c r="AO60" s="3946"/>
      <c r="AP60" s="3946"/>
      <c r="AQ60" s="3946"/>
      <c r="AR60" s="3946"/>
      <c r="AS60" s="3946"/>
      <c r="AT60" s="3946"/>
      <c r="AU60" s="3946"/>
      <c r="AV60" s="3946"/>
      <c r="AW60" s="3946"/>
      <c r="AX60" s="3946"/>
      <c r="AY60" s="3946"/>
      <c r="AZ60" s="3946"/>
      <c r="BA60" s="3946"/>
      <c r="BB60" s="3946"/>
      <c r="BC60" s="3946"/>
      <c r="BD60" s="3946"/>
      <c r="BE60" s="3946"/>
      <c r="BF60" s="3946"/>
      <c r="BG60" s="3946"/>
      <c r="BH60" s="3946"/>
      <c r="BI60" s="3946"/>
      <c r="BJ60" s="3946"/>
      <c r="BK60" s="3946"/>
      <c r="BL60" s="3946"/>
      <c r="BM60" s="3946"/>
      <c r="BN60" s="3946"/>
      <c r="BO60" s="3946"/>
      <c r="BP60" s="3946"/>
      <c r="BQ60" s="3946"/>
      <c r="BR60" s="3946"/>
      <c r="BS60" s="3946"/>
      <c r="BT60" s="3946"/>
      <c r="BU60" s="3946"/>
      <c r="BV60" s="3946"/>
      <c r="BW60" s="3946"/>
      <c r="BX60" s="3946"/>
      <c r="BY60" s="3946"/>
      <c r="BZ60" s="3946"/>
      <c r="CA60" s="3946"/>
      <c r="CB60" s="3946"/>
      <c r="CC60" s="3946"/>
      <c r="CD60" s="3946"/>
      <c r="CE60" s="3946"/>
      <c r="CF60" s="3946"/>
      <c r="CG60" s="3946"/>
      <c r="CH60" s="3946"/>
      <c r="CI60" s="3946"/>
      <c r="CJ60" s="3946"/>
      <c r="CK60" s="3946"/>
      <c r="CL60" s="3946"/>
      <c r="CM60" s="3946"/>
      <c r="CN60" s="3946"/>
      <c r="CO60" s="3946"/>
      <c r="CP60" s="3946"/>
      <c r="CQ60" s="3946"/>
      <c r="CR60" s="3946"/>
      <c r="CS60" s="3946"/>
      <c r="CT60" s="3946"/>
      <c r="CU60" s="3946"/>
      <c r="CV60" s="3946"/>
      <c r="CW60" s="3946"/>
      <c r="CX60" s="3946"/>
      <c r="CY60" s="3946"/>
      <c r="CZ60" s="3946"/>
      <c r="DA60" s="3946"/>
      <c r="DB60" s="3946"/>
      <c r="DC60" s="3946"/>
      <c r="DD60" s="3946"/>
      <c r="DE60" s="3946"/>
      <c r="DF60" s="2106"/>
      <c r="DG60" s="2106"/>
    </row>
    <row customHeight="1" ht="14.25">
      <c r="O61" s="543"/>
      <c r="AL61" s="3321"/>
      <c r="AM61" s="3321"/>
      <c r="AN61" s="3321"/>
      <c r="AO61" s="3321"/>
      <c r="AP61" s="3321"/>
      <c r="AQ61" s="3321"/>
      <c r="AR61" s="3321"/>
      <c r="AS61" s="3321"/>
      <c r="AT61" s="3321"/>
      <c r="AU61" s="3321"/>
      <c r="AV61" s="3321"/>
      <c r="AW61" s="3321"/>
      <c r="AX61" s="3321"/>
      <c r="AY61" s="3321"/>
      <c r="AZ61" s="3321"/>
      <c r="BA61" s="3321"/>
      <c r="BB61" s="3321"/>
      <c r="BC61" s="3321"/>
      <c r="BD61" s="3321"/>
      <c r="BE61" s="3321"/>
      <c r="BF61" s="3321"/>
      <c r="BG61" s="3321"/>
      <c r="BH61" s="3321"/>
      <c r="BI61" s="3321"/>
      <c r="BJ61" s="3321"/>
      <c r="BK61" s="3321"/>
      <c r="BL61" s="3321"/>
      <c r="BM61" s="3321"/>
      <c r="BN61" s="3321"/>
      <c r="BO61" s="3321"/>
      <c r="BP61" s="3321"/>
      <c r="BQ61" s="3321"/>
      <c r="BR61" s="3321"/>
      <c r="BS61" s="3321"/>
      <c r="BT61" s="3321"/>
      <c r="BU61" s="3321"/>
      <c r="BV61" s="3321"/>
      <c r="BW61" s="3321"/>
      <c r="BX61" s="3321"/>
      <c r="BY61" s="3321"/>
      <c r="BZ61" s="3321"/>
      <c r="CA61" s="3321"/>
      <c r="CB61" s="3321"/>
      <c r="CC61" s="3321"/>
      <c r="CD61" s="3321"/>
      <c r="CE61" s="3321"/>
      <c r="CF61" s="3321"/>
      <c r="CG61" s="3321"/>
      <c r="CH61" s="3321"/>
      <c r="CI61" s="3321"/>
      <c r="CJ61" s="3321"/>
      <c r="CK61" s="3321"/>
      <c r="CL61" s="3321"/>
      <c r="CM61" s="3321"/>
      <c r="CN61" s="3321"/>
      <c r="CO61" s="3321"/>
      <c r="CP61" s="3321"/>
      <c r="CQ61" s="3321"/>
      <c r="CR61" s="3321"/>
      <c r="CS61" s="3321"/>
      <c r="CT61" s="3321"/>
      <c r="CU61" s="3321"/>
      <c r="CV61" s="3321"/>
      <c r="CW61" s="3321"/>
      <c r="CX61" s="3321"/>
      <c r="CY61" s="3321"/>
      <c r="CZ61" s="3321"/>
      <c r="DA61" s="3321"/>
      <c r="DB61" s="3321"/>
      <c r="DC61" s="3321"/>
      <c r="DD61" s="3321"/>
      <c r="DE61" s="3321"/>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3946"/>
      <c r="AM62" s="3946"/>
      <c r="AN62" s="3946"/>
      <c r="AO62" s="3946"/>
      <c r="AP62" s="3946"/>
      <c r="AQ62" s="3946"/>
      <c r="AR62" s="3946"/>
      <c r="AS62" s="3946"/>
      <c r="AT62" s="3946"/>
      <c r="AU62" s="3946"/>
      <c r="AV62" s="3946"/>
      <c r="AW62" s="3946"/>
      <c r="AX62" s="3946"/>
      <c r="AY62" s="3946"/>
      <c r="AZ62" s="3946"/>
      <c r="BA62" s="3946"/>
      <c r="BB62" s="3946"/>
      <c r="BC62" s="3946"/>
      <c r="BD62" s="3946"/>
      <c r="BE62" s="3946"/>
      <c r="BF62" s="3946"/>
      <c r="BG62" s="3946"/>
      <c r="BH62" s="3946"/>
      <c r="BI62" s="3946"/>
      <c r="BJ62" s="3946"/>
      <c r="BK62" s="3946"/>
      <c r="BL62" s="3946"/>
      <c r="BM62" s="3946"/>
      <c r="BN62" s="3946"/>
      <c r="BO62" s="3946"/>
      <c r="BP62" s="3946"/>
      <c r="BQ62" s="3946"/>
      <c r="BR62" s="3946"/>
      <c r="BS62" s="3946"/>
      <c r="BT62" s="3946"/>
      <c r="BU62" s="3946"/>
      <c r="BV62" s="3946"/>
      <c r="BW62" s="3946"/>
      <c r="BX62" s="3946"/>
      <c r="BY62" s="3946"/>
      <c r="BZ62" s="3946"/>
      <c r="CA62" s="3946"/>
      <c r="CB62" s="3946"/>
      <c r="CC62" s="3946"/>
      <c r="CD62" s="3946"/>
      <c r="CE62" s="3946"/>
      <c r="CF62" s="3946"/>
      <c r="CG62" s="3946"/>
      <c r="CH62" s="3946"/>
      <c r="CI62" s="3946"/>
      <c r="CJ62" s="3946"/>
      <c r="CK62" s="3946"/>
      <c r="CL62" s="3946"/>
      <c r="CM62" s="3946"/>
      <c r="CN62" s="3946"/>
      <c r="CO62" s="3946"/>
      <c r="CP62" s="3946"/>
      <c r="CQ62" s="3946"/>
      <c r="CR62" s="3946"/>
      <c r="CS62" s="3946"/>
      <c r="CT62" s="3946"/>
      <c r="CU62" s="3946"/>
      <c r="CV62" s="3946"/>
      <c r="CW62" s="3946"/>
      <c r="CX62" s="3946"/>
      <c r="CY62" s="3946"/>
      <c r="CZ62" s="3946"/>
      <c r="DA62" s="3946"/>
      <c r="DB62" s="3946"/>
      <c r="DC62" s="3946"/>
      <c r="DD62" s="3946"/>
      <c r="DE62" s="3946"/>
      <c r="DF62" s="2106"/>
      <c r="DG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3946"/>
      <c r="AM63" s="3946"/>
      <c r="AN63" s="3946"/>
      <c r="AO63" s="3946"/>
      <c r="AP63" s="3946"/>
      <c r="AQ63" s="3946"/>
      <c r="AR63" s="3946"/>
      <c r="AS63" s="3946"/>
      <c r="AT63" s="3946"/>
      <c r="AU63" s="3946"/>
      <c r="AV63" s="3946"/>
      <c r="AW63" s="3946"/>
      <c r="AX63" s="3946"/>
      <c r="AY63" s="3946"/>
      <c r="AZ63" s="3946"/>
      <c r="BA63" s="3946"/>
      <c r="BB63" s="3946"/>
      <c r="BC63" s="3946"/>
      <c r="BD63" s="3946"/>
      <c r="BE63" s="3946"/>
      <c r="BF63" s="3946"/>
      <c r="BG63" s="3946"/>
      <c r="BH63" s="3946"/>
      <c r="BI63" s="3946"/>
      <c r="BJ63" s="3946"/>
      <c r="BK63" s="3946"/>
      <c r="BL63" s="3946"/>
      <c r="BM63" s="3946"/>
      <c r="BN63" s="3946"/>
      <c r="BO63" s="3946"/>
      <c r="BP63" s="3946"/>
      <c r="BQ63" s="3946"/>
      <c r="BR63" s="3946"/>
      <c r="BS63" s="3946"/>
      <c r="BT63" s="3946"/>
      <c r="BU63" s="3946"/>
      <c r="BV63" s="3946"/>
      <c r="BW63" s="3946"/>
      <c r="BX63" s="3946"/>
      <c r="BY63" s="3946"/>
      <c r="BZ63" s="3946"/>
      <c r="CA63" s="3946"/>
      <c r="CB63" s="3946"/>
      <c r="CC63" s="3946"/>
      <c r="CD63" s="3946"/>
      <c r="CE63" s="3946"/>
      <c r="CF63" s="3946"/>
      <c r="CG63" s="3946"/>
      <c r="CH63" s="3946"/>
      <c r="CI63" s="3946"/>
      <c r="CJ63" s="3946"/>
      <c r="CK63" s="3946"/>
      <c r="CL63" s="3946"/>
      <c r="CM63" s="3946"/>
      <c r="CN63" s="3946"/>
      <c r="CO63" s="3946"/>
      <c r="CP63" s="3946"/>
      <c r="CQ63" s="3946"/>
      <c r="CR63" s="3946"/>
      <c r="CS63" s="3946"/>
      <c r="CT63" s="3946"/>
      <c r="CU63" s="3946"/>
      <c r="CV63" s="3946"/>
      <c r="CW63" s="3946"/>
      <c r="CX63" s="3946"/>
      <c r="CY63" s="3946"/>
      <c r="CZ63" s="3946"/>
      <c r="DA63" s="3946"/>
      <c r="DB63" s="3946"/>
      <c r="DC63" s="3946"/>
      <c r="DD63" s="3946"/>
      <c r="DE63" s="3946"/>
      <c r="DF63" s="2106"/>
      <c r="DG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3946"/>
      <c r="AM64" s="3946"/>
      <c r="AN64" s="3946"/>
      <c r="AO64" s="3946"/>
      <c r="AP64" s="3946"/>
      <c r="AQ64" s="3946"/>
      <c r="AR64" s="3946"/>
      <c r="AS64" s="3946"/>
      <c r="AT64" s="3946"/>
      <c r="AU64" s="3946"/>
      <c r="AV64" s="3946"/>
      <c r="AW64" s="3946"/>
      <c r="AX64" s="3946"/>
      <c r="AY64" s="3946"/>
      <c r="AZ64" s="3946"/>
      <c r="BA64" s="3946"/>
      <c r="BB64" s="3946"/>
      <c r="BC64" s="3946"/>
      <c r="BD64" s="3946"/>
      <c r="BE64" s="3946"/>
      <c r="BF64" s="3946"/>
      <c r="BG64" s="3946"/>
      <c r="BH64" s="3946"/>
      <c r="BI64" s="3946"/>
      <c r="BJ64" s="3946"/>
      <c r="BK64" s="3946"/>
      <c r="BL64" s="3946"/>
      <c r="BM64" s="3946"/>
      <c r="BN64" s="3946"/>
      <c r="BO64" s="3946"/>
      <c r="BP64" s="3946"/>
      <c r="BQ64" s="3946"/>
      <c r="BR64" s="3946"/>
      <c r="BS64" s="3946"/>
      <c r="BT64" s="3946"/>
      <c r="BU64" s="3946"/>
      <c r="BV64" s="3946"/>
      <c r="BW64" s="3946"/>
      <c r="BX64" s="3946"/>
      <c r="BY64" s="3946"/>
      <c r="BZ64" s="3946"/>
      <c r="CA64" s="3946"/>
      <c r="CB64" s="3946"/>
      <c r="CC64" s="3946"/>
      <c r="CD64" s="3946"/>
      <c r="CE64" s="3946"/>
      <c r="CF64" s="3946"/>
      <c r="CG64" s="3946"/>
      <c r="CH64" s="3946"/>
      <c r="CI64" s="3946"/>
      <c r="CJ64" s="3946"/>
      <c r="CK64" s="3946"/>
      <c r="CL64" s="3946"/>
      <c r="CM64" s="3946"/>
      <c r="CN64" s="3946"/>
      <c r="CO64" s="3946"/>
      <c r="CP64" s="3946"/>
      <c r="CQ64" s="3946"/>
      <c r="CR64" s="3946"/>
      <c r="CS64" s="3946"/>
      <c r="CT64" s="3946"/>
      <c r="CU64" s="3946"/>
      <c r="CV64" s="3946"/>
      <c r="CW64" s="3946"/>
      <c r="CX64" s="3946"/>
      <c r="CY64" s="3946"/>
      <c r="CZ64" s="3946"/>
      <c r="DA64" s="3946"/>
      <c r="DB64" s="3946"/>
      <c r="DC64" s="3946"/>
      <c r="DD64" s="3946"/>
      <c r="DE64" s="3946"/>
      <c r="DF64" s="2106"/>
      <c r="DG64" s="2106"/>
    </row>
  </sheetData>
  <sheetProtection formatColumns="0" formatRows="0" autoFilter="0" sort="0" insertRows="0" insertColumns="1" deleteRows="0" deleteColumns="0"/>
  <mergeCells count="319">
    <mergeCell ref="V43:AC43"/>
    <mergeCell ref="V44:AC44"/>
    <mergeCell ref="V45:AC45"/>
    <mergeCell ref="V46:AC46"/>
    <mergeCell ref="V47:AC47"/>
    <mergeCell ref="V48:AC48"/>
    <mergeCell ref="AD43:DF43"/>
    <mergeCell ref="AD44:DF44"/>
    <mergeCell ref="AD45:DF45"/>
    <mergeCell ref="AD46:DF46"/>
    <mergeCell ref="AD47:DF47"/>
    <mergeCell ref="AD48:DF48"/>
    <mergeCell ref="S26:AJ26"/>
    <mergeCell ref="S27:AJ27"/>
    <mergeCell ref="S29:T29"/>
    <mergeCell ref="S30:T30"/>
    <mergeCell ref="S31:T31"/>
    <mergeCell ref="S32:T32"/>
    <mergeCell ref="AD31:AJ31"/>
    <mergeCell ref="AD32:AJ32"/>
    <mergeCell ref="AD37:AK37"/>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87EE9-D315-6919-1B83-9D62CE0FD419}" mc:Ignorable="x14ac xr xr2 xr3">
  <sheetPr>
    <tabColor theme="6" tint="0.4"/>
  </sheetPr>
  <dimension ref="A1:DL64"/>
  <sheetViews>
    <sheetView topLeftCell="A1" showGridLines="0" zoomScale="90" workbookViewId="0">
      <selection activeCell="AD48" sqref="AD48:DF48"/>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56" width="3.7109375" customWidth="1"/>
    <col min="17" max="18" style="3949" width="3.7109375" customWidth="1"/>
    <col min="19" max="19" style="3950" width="12.7109375" customWidth="1"/>
    <col min="20" max="20" style="3042" width="32.00390625" customWidth="1"/>
    <col min="21" max="21" style="3042" width="0.140625" customWidth="1"/>
    <col min="22" max="22" style="3042" width="24.7109375" hidden="1" customWidth="1"/>
    <col min="23" max="23" style="3042" width="0.140625" hidden="1" customWidth="1"/>
    <col min="24" max="25" style="3042" width="24.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24.7109375" customWidth="1"/>
    <col min="31" max="31" style="3042" width="0.140625" customWidth="1"/>
    <col min="32" max="33" style="3042" width="24.7109375" customWidth="1"/>
    <col min="34" max="34" style="3042" width="11.7109375" customWidth="1"/>
    <col min="35" max="35" style="3042" width="3.7109375" customWidth="1"/>
    <col min="36" max="36" style="3042" width="11.7109375" customWidth="1"/>
    <col min="37" max="37" style="3042" width="8.57421875" customWidth="1"/>
    <col min="109" max="109" width="10.57421875" hidden="1"/>
    <col min="110" max="110" style="3042" width="4.7109375" customWidth="1"/>
    <col min="111" max="111" style="3042" width="115.7109375" customWidth="1"/>
    <col min="112" max="113" style="2611" width="10.57421875"/>
    <col min="114" max="114" style="2611" width="11.140625" customWidth="1"/>
    <col min="115" max="116" style="2611" width="10.57421875"/>
  </cols>
  <sheetData>
    <row customHeight="1" ht="14.25" hidden="1">
      <c r="Y1" s="323"/>
      <c r="Z1" s="323"/>
      <c r="AG1" s="323"/>
      <c r="AH1" s="323"/>
      <c r="AL1" s="3321"/>
      <c r="AM1" s="3321"/>
      <c r="AN1" s="3321"/>
      <c r="AO1" s="3321"/>
      <c r="AP1" s="3321"/>
      <c r="AQ1" s="3321"/>
      <c r="AR1" s="3321"/>
      <c r="AS1" s="3321"/>
      <c r="AT1" s="3321"/>
      <c r="AU1" s="3321"/>
      <c r="AV1" s="3321"/>
      <c r="AW1" s="3321"/>
      <c r="AX1" s="3321"/>
      <c r="AY1" s="3321"/>
      <c r="AZ1" s="3321"/>
      <c r="BA1" s="3321"/>
      <c r="BB1" s="3321"/>
      <c r="BC1" s="3321"/>
      <c r="BD1" s="3321"/>
      <c r="BE1" s="3321"/>
      <c r="BF1" s="3321"/>
      <c r="BG1" s="3321"/>
      <c r="BH1" s="3321"/>
      <c r="BI1" s="3321"/>
      <c r="BJ1" s="3321"/>
      <c r="BK1" s="3321"/>
      <c r="BL1" s="3321"/>
      <c r="BM1" s="3321"/>
      <c r="BN1" s="3321"/>
      <c r="BO1" s="3321"/>
      <c r="BP1" s="3321"/>
      <c r="BQ1" s="3321"/>
      <c r="BR1" s="3321"/>
      <c r="BS1" s="3321"/>
      <c r="BT1" s="3321"/>
      <c r="BU1" s="3321"/>
      <c r="BV1" s="3321"/>
      <c r="BW1" s="3321"/>
      <c r="BX1" s="3321"/>
      <c r="BY1" s="3321"/>
      <c r="BZ1" s="3321"/>
      <c r="CA1" s="3321"/>
      <c r="CB1" s="3321"/>
      <c r="CC1" s="3321"/>
      <c r="CD1" s="3321"/>
      <c r="CE1" s="3321"/>
      <c r="CF1" s="3321"/>
      <c r="CG1" s="3321"/>
      <c r="CH1" s="3321"/>
      <c r="CI1" s="3321"/>
      <c r="CJ1" s="3321"/>
      <c r="CK1" s="3321"/>
      <c r="CL1" s="3321"/>
      <c r="CM1" s="3321"/>
      <c r="CN1" s="3321"/>
      <c r="CO1" s="3321"/>
      <c r="CP1" s="3321"/>
      <c r="CQ1" s="3321"/>
      <c r="CR1" s="3321"/>
      <c r="CS1" s="3321"/>
      <c r="CT1" s="3321"/>
      <c r="CU1" s="3321"/>
      <c r="CV1" s="3321"/>
      <c r="CW1" s="3321"/>
      <c r="CX1" s="3321"/>
      <c r="CY1" s="3321"/>
      <c r="CZ1" s="3321"/>
      <c r="DA1" s="3321"/>
      <c r="DB1" s="3321"/>
      <c r="DC1" s="3321"/>
      <c r="DD1" s="3321"/>
      <c r="DE1" s="3321"/>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35"/>
      <c r="AM2" s="3336"/>
      <c r="AN2" s="3336"/>
      <c r="AO2" s="3336"/>
      <c r="AP2" s="3336"/>
      <c r="AQ2" s="3336"/>
      <c r="AR2" s="3336"/>
      <c r="AS2" s="3337"/>
      <c r="AT2" s="3335"/>
      <c r="AU2" s="3336"/>
      <c r="AV2" s="3336"/>
      <c r="AW2" s="3336"/>
      <c r="AX2" s="3336"/>
      <c r="AY2" s="3336"/>
      <c r="AZ2" s="3336"/>
      <c r="BA2" s="3337"/>
      <c r="BB2" s="3335"/>
      <c r="BC2" s="3336"/>
      <c r="BD2" s="3336"/>
      <c r="BE2" s="3336"/>
      <c r="BF2" s="3336"/>
      <c r="BG2" s="3336"/>
      <c r="BH2" s="3336"/>
      <c r="BI2" s="3337"/>
      <c r="BJ2" s="3335"/>
      <c r="BK2" s="3336"/>
      <c r="BL2" s="3336"/>
      <c r="BM2" s="3336"/>
      <c r="BN2" s="3336"/>
      <c r="BO2" s="3336"/>
      <c r="BP2" s="3336"/>
      <c r="BQ2" s="3337"/>
      <c r="BR2" s="3335"/>
      <c r="BS2" s="3336"/>
      <c r="BT2" s="3336"/>
      <c r="BU2" s="3336"/>
      <c r="BV2" s="3336"/>
      <c r="BW2" s="3336"/>
      <c r="BX2" s="3336"/>
      <c r="BY2" s="3337"/>
      <c r="BZ2" s="3335"/>
      <c r="CA2" s="3336"/>
      <c r="CB2" s="3336"/>
      <c r="CC2" s="3336"/>
      <c r="CD2" s="3336"/>
      <c r="CE2" s="3336"/>
      <c r="CF2" s="3336"/>
      <c r="CG2" s="3337"/>
      <c r="CH2" s="3335"/>
      <c r="CI2" s="3336"/>
      <c r="CJ2" s="3336"/>
      <c r="CK2" s="3336"/>
      <c r="CL2" s="3336"/>
      <c r="CM2" s="3336"/>
      <c r="CN2" s="3336"/>
      <c r="CO2" s="3337"/>
      <c r="CP2" s="3335"/>
      <c r="CQ2" s="3336"/>
      <c r="CR2" s="3336"/>
      <c r="CS2" s="3336"/>
      <c r="CT2" s="3336"/>
      <c r="CU2" s="3336"/>
      <c r="CV2" s="3336"/>
      <c r="CW2" s="3337"/>
      <c r="CX2" s="3335"/>
      <c r="CY2" s="3336"/>
      <c r="CZ2" s="3336"/>
      <c r="DA2" s="3336"/>
      <c r="DB2" s="3336"/>
      <c r="DC2" s="3336"/>
      <c r="DD2" s="3336"/>
      <c r="DE2" s="3337"/>
      <c r="DF2" s="2103"/>
      <c r="DG2" s="1286" t="s">
        <v>393</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35"/>
      <c r="AM3" s="3336"/>
      <c r="AN3" s="3336"/>
      <c r="AO3" s="3336"/>
      <c r="AP3" s="3336"/>
      <c r="AQ3" s="3336"/>
      <c r="AR3" s="3336"/>
      <c r="AS3" s="3337"/>
      <c r="AT3" s="3335"/>
      <c r="AU3" s="3336"/>
      <c r="AV3" s="3336"/>
      <c r="AW3" s="3336"/>
      <c r="AX3" s="3336"/>
      <c r="AY3" s="3336"/>
      <c r="AZ3" s="3336"/>
      <c r="BA3" s="3337"/>
      <c r="BB3" s="3335"/>
      <c r="BC3" s="3336"/>
      <c r="BD3" s="3336"/>
      <c r="BE3" s="3336"/>
      <c r="BF3" s="3336"/>
      <c r="BG3" s="3336"/>
      <c r="BH3" s="3336"/>
      <c r="BI3" s="3337"/>
      <c r="BJ3" s="3335"/>
      <c r="BK3" s="3336"/>
      <c r="BL3" s="3336"/>
      <c r="BM3" s="3336"/>
      <c r="BN3" s="3336"/>
      <c r="BO3" s="3336"/>
      <c r="BP3" s="3336"/>
      <c r="BQ3" s="3337"/>
      <c r="BR3" s="3335"/>
      <c r="BS3" s="3336"/>
      <c r="BT3" s="3336"/>
      <c r="BU3" s="3336"/>
      <c r="BV3" s="3336"/>
      <c r="BW3" s="3336"/>
      <c r="BX3" s="3336"/>
      <c r="BY3" s="3337"/>
      <c r="BZ3" s="3335"/>
      <c r="CA3" s="3336"/>
      <c r="CB3" s="3336"/>
      <c r="CC3" s="3336"/>
      <c r="CD3" s="3336"/>
      <c r="CE3" s="3336"/>
      <c r="CF3" s="3336"/>
      <c r="CG3" s="3337"/>
      <c r="CH3" s="3335"/>
      <c r="CI3" s="3336"/>
      <c r="CJ3" s="3336"/>
      <c r="CK3" s="3336"/>
      <c r="CL3" s="3336"/>
      <c r="CM3" s="3336"/>
      <c r="CN3" s="3336"/>
      <c r="CO3" s="3337"/>
      <c r="CP3" s="3335"/>
      <c r="CQ3" s="3336"/>
      <c r="CR3" s="3336"/>
      <c r="CS3" s="3336"/>
      <c r="CT3" s="3336"/>
      <c r="CU3" s="3336"/>
      <c r="CV3" s="3336"/>
      <c r="CW3" s="3337"/>
      <c r="CX3" s="3335"/>
      <c r="CY3" s="3336"/>
      <c r="CZ3" s="3336"/>
      <c r="DA3" s="3336"/>
      <c r="DB3" s="3336"/>
      <c r="DC3" s="3336"/>
      <c r="DD3" s="3336"/>
      <c r="DE3" s="3337"/>
      <c r="DF3" s="2103"/>
      <c r="DG3" s="1286" t="s">
        <v>395</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35"/>
      <c r="AM4" s="3336"/>
      <c r="AN4" s="3336"/>
      <c r="AO4" s="3336"/>
      <c r="AP4" s="3336"/>
      <c r="AQ4" s="3336"/>
      <c r="AR4" s="3336"/>
      <c r="AS4" s="3337"/>
      <c r="AT4" s="3335"/>
      <c r="AU4" s="3336"/>
      <c r="AV4" s="3336"/>
      <c r="AW4" s="3336"/>
      <c r="AX4" s="3336"/>
      <c r="AY4" s="3336"/>
      <c r="AZ4" s="3336"/>
      <c r="BA4" s="3337"/>
      <c r="BB4" s="3335"/>
      <c r="BC4" s="3336"/>
      <c r="BD4" s="3336"/>
      <c r="BE4" s="3336"/>
      <c r="BF4" s="3336"/>
      <c r="BG4" s="3336"/>
      <c r="BH4" s="3336"/>
      <c r="BI4" s="3337"/>
      <c r="BJ4" s="3335"/>
      <c r="BK4" s="3336"/>
      <c r="BL4" s="3336"/>
      <c r="BM4" s="3336"/>
      <c r="BN4" s="3336"/>
      <c r="BO4" s="3336"/>
      <c r="BP4" s="3336"/>
      <c r="BQ4" s="3337"/>
      <c r="BR4" s="3335"/>
      <c r="BS4" s="3336"/>
      <c r="BT4" s="3336"/>
      <c r="BU4" s="3336"/>
      <c r="BV4" s="3336"/>
      <c r="BW4" s="3336"/>
      <c r="BX4" s="3336"/>
      <c r="BY4" s="3337"/>
      <c r="BZ4" s="3335"/>
      <c r="CA4" s="3336"/>
      <c r="CB4" s="3336"/>
      <c r="CC4" s="3336"/>
      <c r="CD4" s="3336"/>
      <c r="CE4" s="3336"/>
      <c r="CF4" s="3336"/>
      <c r="CG4" s="3337"/>
      <c r="CH4" s="3335"/>
      <c r="CI4" s="3336"/>
      <c r="CJ4" s="3336"/>
      <c r="CK4" s="3336"/>
      <c r="CL4" s="3336"/>
      <c r="CM4" s="3336"/>
      <c r="CN4" s="3336"/>
      <c r="CO4" s="3337"/>
      <c r="CP4" s="3335"/>
      <c r="CQ4" s="3336"/>
      <c r="CR4" s="3336"/>
      <c r="CS4" s="3336"/>
      <c r="CT4" s="3336"/>
      <c r="CU4" s="3336"/>
      <c r="CV4" s="3336"/>
      <c r="CW4" s="3337"/>
      <c r="CX4" s="3335"/>
      <c r="CY4" s="3336"/>
      <c r="CZ4" s="3336"/>
      <c r="DA4" s="3336"/>
      <c r="DB4" s="3336"/>
      <c r="DC4" s="3336"/>
      <c r="DD4" s="3336"/>
      <c r="DE4" s="3337"/>
      <c r="DF4" s="2103"/>
      <c r="DG4" s="1286" t="s">
        <v>397</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35"/>
      <c r="AM5" s="3336"/>
      <c r="AN5" s="3336"/>
      <c r="AO5" s="3336"/>
      <c r="AP5" s="3336"/>
      <c r="AQ5" s="3336"/>
      <c r="AR5" s="3336"/>
      <c r="AS5" s="3337"/>
      <c r="AT5" s="3335"/>
      <c r="AU5" s="3336"/>
      <c r="AV5" s="3336"/>
      <c r="AW5" s="3336"/>
      <c r="AX5" s="3336"/>
      <c r="AY5" s="3336"/>
      <c r="AZ5" s="3336"/>
      <c r="BA5" s="3337"/>
      <c r="BB5" s="3335"/>
      <c r="BC5" s="3336"/>
      <c r="BD5" s="3336"/>
      <c r="BE5" s="3336"/>
      <c r="BF5" s="3336"/>
      <c r="BG5" s="3336"/>
      <c r="BH5" s="3336"/>
      <c r="BI5" s="3337"/>
      <c r="BJ5" s="3335"/>
      <c r="BK5" s="3336"/>
      <c r="BL5" s="3336"/>
      <c r="BM5" s="3336"/>
      <c r="BN5" s="3336"/>
      <c r="BO5" s="3336"/>
      <c r="BP5" s="3336"/>
      <c r="BQ5" s="3337"/>
      <c r="BR5" s="3335"/>
      <c r="BS5" s="3336"/>
      <c r="BT5" s="3336"/>
      <c r="BU5" s="3336"/>
      <c r="BV5" s="3336"/>
      <c r="BW5" s="3336"/>
      <c r="BX5" s="3336"/>
      <c r="BY5" s="3337"/>
      <c r="BZ5" s="3335"/>
      <c r="CA5" s="3336"/>
      <c r="CB5" s="3336"/>
      <c r="CC5" s="3336"/>
      <c r="CD5" s="3336"/>
      <c r="CE5" s="3336"/>
      <c r="CF5" s="3336"/>
      <c r="CG5" s="3337"/>
      <c r="CH5" s="3335"/>
      <c r="CI5" s="3336"/>
      <c r="CJ5" s="3336"/>
      <c r="CK5" s="3336"/>
      <c r="CL5" s="3336"/>
      <c r="CM5" s="3336"/>
      <c r="CN5" s="3336"/>
      <c r="CO5" s="3337"/>
      <c r="CP5" s="3335"/>
      <c r="CQ5" s="3336"/>
      <c r="CR5" s="3336"/>
      <c r="CS5" s="3336"/>
      <c r="CT5" s="3336"/>
      <c r="CU5" s="3336"/>
      <c r="CV5" s="3336"/>
      <c r="CW5" s="3337"/>
      <c r="CX5" s="3335"/>
      <c r="CY5" s="3336"/>
      <c r="CZ5" s="3336"/>
      <c r="DA5" s="3336"/>
      <c r="DB5" s="3336"/>
      <c r="DC5" s="3336"/>
      <c r="DD5" s="3336"/>
      <c r="DE5" s="3337"/>
      <c r="DF5" s="2103"/>
      <c r="DG5" s="1286" t="s">
        <v>399</v>
      </c>
      <c r="DI5" s="506"/>
      <c r="DJ5" s="506" t="str">
        <f>IF(T5="","",T5)</f>
        <v>Источник тепловой энергии  </v>
      </c>
      <c r="DK5" s="506"/>
      <c r="DL5" s="506"/>
    </row>
    <row customHeight="1" ht="47.25" hidden="1">
      <c r="A6" s="1393"/>
      <c r="B6" s="1393"/>
      <c r="C6" s="1393"/>
      <c r="D6" s="1393"/>
      <c r="E6" s="2108"/>
      <c r="F6" s="2108"/>
      <c r="G6" s="2108"/>
      <c r="H6" s="2108"/>
      <c r="I6" s="2109">
        <f>S5&amp;".1"</f>
      </c>
      <c r="J6" s="1393"/>
      <c r="K6" s="1393"/>
      <c r="L6" s="1394" t="s">
        <v>400</v>
      </c>
      <c r="M6" s="543"/>
      <c r="P6" s="2111">
        <v>1</v>
      </c>
      <c r="Q6" s="1361"/>
      <c r="R6" s="352"/>
      <c r="S6" s="1366">
        <f>$I6</f>
      </c>
      <c r="T6" s="273" t="s">
        <v>401</v>
      </c>
      <c r="U6" s="288"/>
      <c r="V6" s="2095"/>
      <c r="W6" s="2096"/>
      <c r="X6" s="2096"/>
      <c r="Y6" s="2096"/>
      <c r="Z6" s="2096"/>
      <c r="AA6" s="2096"/>
      <c r="AB6" s="2096"/>
      <c r="AC6" s="2097"/>
      <c r="AD6" s="2095"/>
      <c r="AE6" s="2096"/>
      <c r="AF6" s="2096"/>
      <c r="AG6" s="2096"/>
      <c r="AH6" s="2096"/>
      <c r="AI6" s="2096"/>
      <c r="AJ6" s="2096"/>
      <c r="AK6" s="2096"/>
      <c r="AL6" s="3356"/>
      <c r="AM6" s="3357"/>
      <c r="AN6" s="3357"/>
      <c r="AO6" s="3357"/>
      <c r="AP6" s="3357"/>
      <c r="AQ6" s="3357"/>
      <c r="AR6" s="3357"/>
      <c r="AS6" s="3358"/>
      <c r="AT6" s="3356"/>
      <c r="AU6" s="3357"/>
      <c r="AV6" s="3357"/>
      <c r="AW6" s="3357"/>
      <c r="AX6" s="3357"/>
      <c r="AY6" s="3357"/>
      <c r="AZ6" s="3357"/>
      <c r="BA6" s="3358"/>
      <c r="BB6" s="3356"/>
      <c r="BC6" s="3357"/>
      <c r="BD6" s="3357"/>
      <c r="BE6" s="3357"/>
      <c r="BF6" s="3357"/>
      <c r="BG6" s="3357"/>
      <c r="BH6" s="3357"/>
      <c r="BI6" s="3358"/>
      <c r="BJ6" s="3356"/>
      <c r="BK6" s="3357"/>
      <c r="BL6" s="3357"/>
      <c r="BM6" s="3357"/>
      <c r="BN6" s="3357"/>
      <c r="BO6" s="3357"/>
      <c r="BP6" s="3357"/>
      <c r="BQ6" s="3358"/>
      <c r="BR6" s="3356"/>
      <c r="BS6" s="3357"/>
      <c r="BT6" s="3357"/>
      <c r="BU6" s="3357"/>
      <c r="BV6" s="3357"/>
      <c r="BW6" s="3357"/>
      <c r="BX6" s="3357"/>
      <c r="BY6" s="3358"/>
      <c r="BZ6" s="3356"/>
      <c r="CA6" s="3357"/>
      <c r="CB6" s="3357"/>
      <c r="CC6" s="3357"/>
      <c r="CD6" s="3357"/>
      <c r="CE6" s="3357"/>
      <c r="CF6" s="3357"/>
      <c r="CG6" s="3358"/>
      <c r="CH6" s="3356"/>
      <c r="CI6" s="3357"/>
      <c r="CJ6" s="3357"/>
      <c r="CK6" s="3357"/>
      <c r="CL6" s="3357"/>
      <c r="CM6" s="3357"/>
      <c r="CN6" s="3357"/>
      <c r="CO6" s="3358"/>
      <c r="CP6" s="3356"/>
      <c r="CQ6" s="3357"/>
      <c r="CR6" s="3357"/>
      <c r="CS6" s="3357"/>
      <c r="CT6" s="3357"/>
      <c r="CU6" s="3357"/>
      <c r="CV6" s="3357"/>
      <c r="CW6" s="3358"/>
      <c r="CX6" s="3356"/>
      <c r="CY6" s="3357"/>
      <c r="CZ6" s="3357"/>
      <c r="DA6" s="3357"/>
      <c r="DB6" s="3357"/>
      <c r="DC6" s="3357"/>
      <c r="DD6" s="3357"/>
      <c r="DE6" s="3358"/>
      <c r="DF6" s="2097"/>
      <c r="DG6" s="1286" t="s">
        <v>402</v>
      </c>
      <c r="DI6" s="506"/>
      <c r="DJ6" s="506" t="str">
        <f>IF(T6="","",T6)</f>
        <v>Схема подключения теплопотребляющей установки к коллектору источника тепловой энергии</v>
      </c>
      <c r="DK6" s="506"/>
      <c r="DL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66">
        <f>$J7</f>
      </c>
      <c r="T7" s="274" t="s">
        <v>404</v>
      </c>
      <c r="U7" s="288"/>
      <c r="V7" s="2095"/>
      <c r="W7" s="2096"/>
      <c r="X7" s="2096"/>
      <c r="Y7" s="2096"/>
      <c r="Z7" s="2096"/>
      <c r="AA7" s="2096"/>
      <c r="AB7" s="2096"/>
      <c r="AC7" s="2097"/>
      <c r="AD7" s="2095"/>
      <c r="AE7" s="2096"/>
      <c r="AF7" s="2096"/>
      <c r="AG7" s="2096"/>
      <c r="AH7" s="2096"/>
      <c r="AI7" s="2096"/>
      <c r="AJ7" s="2096"/>
      <c r="AK7" s="2096"/>
      <c r="AL7" s="3356"/>
      <c r="AM7" s="3357"/>
      <c r="AN7" s="3357"/>
      <c r="AO7" s="3357"/>
      <c r="AP7" s="3357"/>
      <c r="AQ7" s="3357"/>
      <c r="AR7" s="3357"/>
      <c r="AS7" s="3358"/>
      <c r="AT7" s="3356"/>
      <c r="AU7" s="3357"/>
      <c r="AV7" s="3357"/>
      <c r="AW7" s="3357"/>
      <c r="AX7" s="3357"/>
      <c r="AY7" s="3357"/>
      <c r="AZ7" s="3357"/>
      <c r="BA7" s="3358"/>
      <c r="BB7" s="3356"/>
      <c r="BC7" s="3357"/>
      <c r="BD7" s="3357"/>
      <c r="BE7" s="3357"/>
      <c r="BF7" s="3357"/>
      <c r="BG7" s="3357"/>
      <c r="BH7" s="3357"/>
      <c r="BI7" s="3358"/>
      <c r="BJ7" s="3356"/>
      <c r="BK7" s="3357"/>
      <c r="BL7" s="3357"/>
      <c r="BM7" s="3357"/>
      <c r="BN7" s="3357"/>
      <c r="BO7" s="3357"/>
      <c r="BP7" s="3357"/>
      <c r="BQ7" s="3358"/>
      <c r="BR7" s="3356"/>
      <c r="BS7" s="3357"/>
      <c r="BT7" s="3357"/>
      <c r="BU7" s="3357"/>
      <c r="BV7" s="3357"/>
      <c r="BW7" s="3357"/>
      <c r="BX7" s="3357"/>
      <c r="BY7" s="3358"/>
      <c r="BZ7" s="3356"/>
      <c r="CA7" s="3357"/>
      <c r="CB7" s="3357"/>
      <c r="CC7" s="3357"/>
      <c r="CD7" s="3357"/>
      <c r="CE7" s="3357"/>
      <c r="CF7" s="3357"/>
      <c r="CG7" s="3358"/>
      <c r="CH7" s="3356"/>
      <c r="CI7" s="3357"/>
      <c r="CJ7" s="3357"/>
      <c r="CK7" s="3357"/>
      <c r="CL7" s="3357"/>
      <c r="CM7" s="3357"/>
      <c r="CN7" s="3357"/>
      <c r="CO7" s="3358"/>
      <c r="CP7" s="3356"/>
      <c r="CQ7" s="3357"/>
      <c r="CR7" s="3357"/>
      <c r="CS7" s="3357"/>
      <c r="CT7" s="3357"/>
      <c r="CU7" s="3357"/>
      <c r="CV7" s="3357"/>
      <c r="CW7" s="3358"/>
      <c r="CX7" s="3356"/>
      <c r="CY7" s="3357"/>
      <c r="CZ7" s="3357"/>
      <c r="DA7" s="3357"/>
      <c r="DB7" s="3357"/>
      <c r="DC7" s="3357"/>
      <c r="DD7" s="3357"/>
      <c r="DE7" s="3358"/>
      <c r="DF7" s="2097"/>
      <c r="DG7" s="1286" t="s">
        <v>405</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68"/>
      <c r="AM8" s="3369"/>
      <c r="AN8" s="3368"/>
      <c r="AO8" s="3370"/>
      <c r="AP8" s="3371"/>
      <c r="AQ8" s="2828" t="s">
        <v>61</v>
      </c>
      <c r="AR8" s="3371"/>
      <c r="AS8" s="2828" t="s">
        <v>61</v>
      </c>
      <c r="AT8" s="3368"/>
      <c r="AU8" s="3369"/>
      <c r="AV8" s="3368"/>
      <c r="AW8" s="3370"/>
      <c r="AX8" s="3371"/>
      <c r="AY8" s="2828" t="s">
        <v>61</v>
      </c>
      <c r="AZ8" s="3371"/>
      <c r="BA8" s="2828" t="s">
        <v>61</v>
      </c>
      <c r="BB8" s="3368"/>
      <c r="BC8" s="3369"/>
      <c r="BD8" s="3368"/>
      <c r="BE8" s="3370"/>
      <c r="BF8" s="3371"/>
      <c r="BG8" s="2828" t="s">
        <v>61</v>
      </c>
      <c r="BH8" s="3371"/>
      <c r="BI8" s="2828" t="s">
        <v>61</v>
      </c>
      <c r="BJ8" s="3368"/>
      <c r="BK8" s="3369"/>
      <c r="BL8" s="3368"/>
      <c r="BM8" s="3370"/>
      <c r="BN8" s="3371"/>
      <c r="BO8" s="2828" t="s">
        <v>61</v>
      </c>
      <c r="BP8" s="3371"/>
      <c r="BQ8" s="2828" t="s">
        <v>61</v>
      </c>
      <c r="BR8" s="3368"/>
      <c r="BS8" s="3369"/>
      <c r="BT8" s="3368"/>
      <c r="BU8" s="3370"/>
      <c r="BV8" s="3371"/>
      <c r="BW8" s="2828" t="s">
        <v>61</v>
      </c>
      <c r="BX8" s="3371"/>
      <c r="BY8" s="2828" t="s">
        <v>61</v>
      </c>
      <c r="BZ8" s="3368"/>
      <c r="CA8" s="3369"/>
      <c r="CB8" s="3368"/>
      <c r="CC8" s="3370"/>
      <c r="CD8" s="3371"/>
      <c r="CE8" s="2828" t="s">
        <v>61</v>
      </c>
      <c r="CF8" s="3371"/>
      <c r="CG8" s="2828" t="s">
        <v>61</v>
      </c>
      <c r="CH8" s="3368"/>
      <c r="CI8" s="3369"/>
      <c r="CJ8" s="3368"/>
      <c r="CK8" s="3370"/>
      <c r="CL8" s="3371"/>
      <c r="CM8" s="2828" t="s">
        <v>61</v>
      </c>
      <c r="CN8" s="3371"/>
      <c r="CO8" s="2828" t="s">
        <v>61</v>
      </c>
      <c r="CP8" s="3368"/>
      <c r="CQ8" s="3369"/>
      <c r="CR8" s="3368"/>
      <c r="CS8" s="3370"/>
      <c r="CT8" s="3371"/>
      <c r="CU8" s="2828" t="s">
        <v>61</v>
      </c>
      <c r="CV8" s="3371"/>
      <c r="CW8" s="2828" t="s">
        <v>61</v>
      </c>
      <c r="CX8" s="3368"/>
      <c r="CY8" s="3369"/>
      <c r="CZ8" s="3368"/>
      <c r="DA8" s="3370"/>
      <c r="DB8" s="3371"/>
      <c r="DC8" s="2828" t="s">
        <v>61</v>
      </c>
      <c r="DD8" s="3371"/>
      <c r="DE8" s="2828" t="s">
        <v>61</v>
      </c>
      <c r="DF8" s="320"/>
      <c r="DG8" s="2137" t="s">
        <v>407</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69"/>
      <c r="AM9" s="3369"/>
      <c r="AN9" s="3369"/>
      <c r="AO9" s="3376" t="str">
        <f>AP8&amp;"-"&amp;AR8</f>
        <v>-</v>
      </c>
      <c r="AP9" s="3377"/>
      <c r="AQ9" s="2828"/>
      <c r="AR9" s="3377"/>
      <c r="AS9" s="2828"/>
      <c r="AT9" s="3369"/>
      <c r="AU9" s="3369"/>
      <c r="AV9" s="3369"/>
      <c r="AW9" s="3376" t="str">
        <f>AX8&amp;"-"&amp;AZ8</f>
        <v>-</v>
      </c>
      <c r="AX9" s="3377"/>
      <c r="AY9" s="2828"/>
      <c r="AZ9" s="3377"/>
      <c r="BA9" s="2828"/>
      <c r="BB9" s="3369"/>
      <c r="BC9" s="3369"/>
      <c r="BD9" s="3369"/>
      <c r="BE9" s="3376" t="str">
        <f>BF8&amp;"-"&amp;BH8</f>
        <v>-</v>
      </c>
      <c r="BF9" s="3377"/>
      <c r="BG9" s="2828"/>
      <c r="BH9" s="3377"/>
      <c r="BI9" s="2828"/>
      <c r="BJ9" s="3369"/>
      <c r="BK9" s="3369"/>
      <c r="BL9" s="3369"/>
      <c r="BM9" s="3376" t="str">
        <f>BN8&amp;"-"&amp;BP8</f>
        <v>-</v>
      </c>
      <c r="BN9" s="3377"/>
      <c r="BO9" s="2828"/>
      <c r="BP9" s="3377"/>
      <c r="BQ9" s="2828"/>
      <c r="BR9" s="3369"/>
      <c r="BS9" s="3369"/>
      <c r="BT9" s="3369"/>
      <c r="BU9" s="3376" t="str">
        <f>BV8&amp;"-"&amp;BX8</f>
        <v>-</v>
      </c>
      <c r="BV9" s="3377"/>
      <c r="BW9" s="2828"/>
      <c r="BX9" s="3377"/>
      <c r="BY9" s="2828"/>
      <c r="BZ9" s="3369"/>
      <c r="CA9" s="3369"/>
      <c r="CB9" s="3369"/>
      <c r="CC9" s="3376" t="str">
        <f>CD8&amp;"-"&amp;CF8</f>
        <v>-</v>
      </c>
      <c r="CD9" s="3377"/>
      <c r="CE9" s="2828"/>
      <c r="CF9" s="3377"/>
      <c r="CG9" s="2828"/>
      <c r="CH9" s="3369"/>
      <c r="CI9" s="3369"/>
      <c r="CJ9" s="3369"/>
      <c r="CK9" s="3376" t="str">
        <f>CL8&amp;"-"&amp;CN8</f>
        <v>-</v>
      </c>
      <c r="CL9" s="3377"/>
      <c r="CM9" s="2828"/>
      <c r="CN9" s="3377"/>
      <c r="CO9" s="2828"/>
      <c r="CP9" s="3369"/>
      <c r="CQ9" s="3369"/>
      <c r="CR9" s="3369"/>
      <c r="CS9" s="3376" t="str">
        <f>CT8&amp;"-"&amp;CV8</f>
        <v>-</v>
      </c>
      <c r="CT9" s="3377"/>
      <c r="CU9" s="2828"/>
      <c r="CV9" s="3377"/>
      <c r="CW9" s="2828"/>
      <c r="CX9" s="3369"/>
      <c r="CY9" s="3369"/>
      <c r="CZ9" s="3369"/>
      <c r="DA9" s="3376" t="str">
        <f>DB8&amp;"-"&amp;DD8</f>
        <v>-</v>
      </c>
      <c r="DB9" s="3377"/>
      <c r="DC9" s="2828"/>
      <c r="DD9" s="3377"/>
      <c r="DE9" s="2828"/>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408</v>
      </c>
      <c r="U10" s="367"/>
      <c r="V10" s="367"/>
      <c r="W10" s="367"/>
      <c r="X10" s="367"/>
      <c r="Y10" s="367"/>
      <c r="Z10" s="367"/>
      <c r="AA10" s="367"/>
      <c r="AB10" s="367"/>
      <c r="AC10" s="367"/>
      <c r="AD10" s="367"/>
      <c r="AE10" s="367"/>
      <c r="AF10" s="367"/>
      <c r="AG10" s="367"/>
      <c r="AH10" s="367"/>
      <c r="AI10" s="367"/>
      <c r="AJ10" s="367"/>
      <c r="AK10" s="367"/>
      <c r="AL10" s="3955"/>
      <c r="AM10" s="3956"/>
      <c r="AN10" s="3957"/>
      <c r="AO10" s="3958"/>
      <c r="AP10" s="3959"/>
      <c r="AQ10" s="3960"/>
      <c r="AR10" s="3961"/>
      <c r="AS10" s="3962"/>
      <c r="AT10" s="3963"/>
      <c r="AU10" s="3964"/>
      <c r="AV10" s="3965"/>
      <c r="AW10" s="3966"/>
      <c r="AX10" s="3967"/>
      <c r="AY10" s="3968"/>
      <c r="AZ10" s="3969"/>
      <c r="BA10" s="3970"/>
      <c r="BB10" s="3971"/>
      <c r="BC10" s="3972"/>
      <c r="BD10" s="3973"/>
      <c r="BE10" s="3974"/>
      <c r="BF10" s="3975"/>
      <c r="BG10" s="3976"/>
      <c r="BH10" s="3977"/>
      <c r="BI10" s="3978"/>
      <c r="BJ10" s="3979"/>
      <c r="BK10" s="3980"/>
      <c r="BL10" s="3981"/>
      <c r="BM10" s="3982"/>
      <c r="BN10" s="3983"/>
      <c r="BO10" s="3984"/>
      <c r="BP10" s="3985"/>
      <c r="BQ10" s="3986"/>
      <c r="BR10" s="3987"/>
      <c r="BS10" s="3988"/>
      <c r="BT10" s="3989"/>
      <c r="BU10" s="3990"/>
      <c r="BV10" s="3991"/>
      <c r="BW10" s="3992"/>
      <c r="BX10" s="3993"/>
      <c r="BY10" s="3994"/>
      <c r="BZ10" s="3995"/>
      <c r="CA10" s="3996"/>
      <c r="CB10" s="3997"/>
      <c r="CC10" s="3998"/>
      <c r="CD10" s="3999"/>
      <c r="CE10" s="4000"/>
      <c r="CF10" s="4001"/>
      <c r="CG10" s="4002"/>
      <c r="CH10" s="4003"/>
      <c r="CI10" s="4004"/>
      <c r="CJ10" s="4005"/>
      <c r="CK10" s="4006"/>
      <c r="CL10" s="4007"/>
      <c r="CM10" s="4008"/>
      <c r="CN10" s="4009"/>
      <c r="CO10" s="4010"/>
      <c r="CP10" s="4011"/>
      <c r="CQ10" s="4012"/>
      <c r="CR10" s="4013"/>
      <c r="CS10" s="4014"/>
      <c r="CT10" s="4015"/>
      <c r="CU10" s="4016"/>
      <c r="CV10" s="4017"/>
      <c r="CW10" s="4018"/>
      <c r="CX10" s="4019"/>
      <c r="CY10" s="4020"/>
      <c r="CZ10" s="4021"/>
      <c r="DA10" s="4022"/>
      <c r="DB10" s="4023"/>
      <c r="DC10" s="4024"/>
      <c r="DD10" s="4025"/>
      <c r="DE10" s="4026"/>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409</v>
      </c>
      <c r="U11" s="367"/>
      <c r="V11" s="367"/>
      <c r="W11" s="367"/>
      <c r="X11" s="367"/>
      <c r="Y11" s="367"/>
      <c r="Z11" s="367"/>
      <c r="AA11" s="367"/>
      <c r="AB11" s="367"/>
      <c r="AC11" s="366"/>
      <c r="AD11" s="367"/>
      <c r="AE11" s="367"/>
      <c r="AF11" s="367"/>
      <c r="AG11" s="367"/>
      <c r="AH11" s="367"/>
      <c r="AI11" s="367"/>
      <c r="AJ11" s="367"/>
      <c r="AK11" s="366"/>
      <c r="AL11" s="4027"/>
      <c r="AM11" s="4028"/>
      <c r="AN11" s="4029"/>
      <c r="AO11" s="4030"/>
      <c r="AP11" s="4031"/>
      <c r="AQ11" s="4032"/>
      <c r="AR11" s="4033"/>
      <c r="AS11" s="4034"/>
      <c r="AT11" s="4035"/>
      <c r="AU11" s="4036"/>
      <c r="AV11" s="4037"/>
      <c r="AW11" s="4038"/>
      <c r="AX11" s="4039"/>
      <c r="AY11" s="4040"/>
      <c r="AZ11" s="4041"/>
      <c r="BA11" s="4042"/>
      <c r="BB11" s="4043"/>
      <c r="BC11" s="4044"/>
      <c r="BD11" s="4045"/>
      <c r="BE11" s="4046"/>
      <c r="BF11" s="4047"/>
      <c r="BG11" s="4048"/>
      <c r="BH11" s="4049"/>
      <c r="BI11" s="4050"/>
      <c r="BJ11" s="4051"/>
      <c r="BK11" s="4052"/>
      <c r="BL11" s="4053"/>
      <c r="BM11" s="4054"/>
      <c r="BN11" s="4055"/>
      <c r="BO11" s="4056"/>
      <c r="BP11" s="4057"/>
      <c r="BQ11" s="4058"/>
      <c r="BR11" s="4059"/>
      <c r="BS11" s="4060"/>
      <c r="BT11" s="4061"/>
      <c r="BU11" s="4062"/>
      <c r="BV11" s="4063"/>
      <c r="BW11" s="4064"/>
      <c r="BX11" s="4065"/>
      <c r="BY11" s="4066"/>
      <c r="BZ11" s="4067"/>
      <c r="CA11" s="4068"/>
      <c r="CB11" s="4069"/>
      <c r="CC11" s="4070"/>
      <c r="CD11" s="4071"/>
      <c r="CE11" s="4072"/>
      <c r="CF11" s="4073"/>
      <c r="CG11" s="4074"/>
      <c r="CH11" s="4075"/>
      <c r="CI11" s="4076"/>
      <c r="CJ11" s="4077"/>
      <c r="CK11" s="4078"/>
      <c r="CL11" s="4079"/>
      <c r="CM11" s="4080"/>
      <c r="CN11" s="4081"/>
      <c r="CO11" s="4082"/>
      <c r="CP11" s="4083"/>
      <c r="CQ11" s="4084"/>
      <c r="CR11" s="4085"/>
      <c r="CS11" s="4086"/>
      <c r="CT11" s="4087"/>
      <c r="CU11" s="4088"/>
      <c r="CV11" s="4089"/>
      <c r="CW11" s="4090"/>
      <c r="CX11" s="4091"/>
      <c r="CY11" s="4092"/>
      <c r="CZ11" s="4093"/>
      <c r="DA11" s="4094"/>
      <c r="DB11" s="4095"/>
      <c r="DC11" s="4096"/>
      <c r="DD11" s="4097"/>
      <c r="DE11" s="4098"/>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410</v>
      </c>
      <c r="U12" s="367"/>
      <c r="V12" s="367"/>
      <c r="W12" s="367"/>
      <c r="X12" s="367"/>
      <c r="Y12" s="367"/>
      <c r="Z12" s="367"/>
      <c r="AA12" s="367"/>
      <c r="AB12" s="367"/>
      <c r="AC12" s="366"/>
      <c r="AD12" s="367"/>
      <c r="AE12" s="367"/>
      <c r="AF12" s="367"/>
      <c r="AG12" s="367"/>
      <c r="AH12" s="367"/>
      <c r="AI12" s="367"/>
      <c r="AJ12" s="367"/>
      <c r="AK12" s="366"/>
      <c r="AL12" s="4099"/>
      <c r="AM12" s="4100"/>
      <c r="AN12" s="4101"/>
      <c r="AO12" s="4102"/>
      <c r="AP12" s="4103"/>
      <c r="AQ12" s="4104"/>
      <c r="AR12" s="4105"/>
      <c r="AS12" s="4106"/>
      <c r="AT12" s="4107"/>
      <c r="AU12" s="4108"/>
      <c r="AV12" s="4109"/>
      <c r="AW12" s="4110"/>
      <c r="AX12" s="4111"/>
      <c r="AY12" s="4112"/>
      <c r="AZ12" s="4113"/>
      <c r="BA12" s="4114"/>
      <c r="BB12" s="4115"/>
      <c r="BC12" s="4116"/>
      <c r="BD12" s="4117"/>
      <c r="BE12" s="4118"/>
      <c r="BF12" s="4119"/>
      <c r="BG12" s="4120"/>
      <c r="BH12" s="4121"/>
      <c r="BI12" s="4122"/>
      <c r="BJ12" s="4123"/>
      <c r="BK12" s="4124"/>
      <c r="BL12" s="4125"/>
      <c r="BM12" s="4126"/>
      <c r="BN12" s="4127"/>
      <c r="BO12" s="4128"/>
      <c r="BP12" s="4129"/>
      <c r="BQ12" s="4130"/>
      <c r="BR12" s="4131"/>
      <c r="BS12" s="4132"/>
      <c r="BT12" s="4133"/>
      <c r="BU12" s="4134"/>
      <c r="BV12" s="4135"/>
      <c r="BW12" s="4136"/>
      <c r="BX12" s="4137"/>
      <c r="BY12" s="4138"/>
      <c r="BZ12" s="4139"/>
      <c r="CA12" s="4140"/>
      <c r="CB12" s="4141"/>
      <c r="CC12" s="4142"/>
      <c r="CD12" s="4143"/>
      <c r="CE12" s="4144"/>
      <c r="CF12" s="4145"/>
      <c r="CG12" s="4146"/>
      <c r="CH12" s="4147"/>
      <c r="CI12" s="4148"/>
      <c r="CJ12" s="4149"/>
      <c r="CK12" s="4150"/>
      <c r="CL12" s="4151"/>
      <c r="CM12" s="4152"/>
      <c r="CN12" s="4153"/>
      <c r="CO12" s="4154"/>
      <c r="CP12" s="4155"/>
      <c r="CQ12" s="4156"/>
      <c r="CR12" s="4157"/>
      <c r="CS12" s="4158"/>
      <c r="CT12" s="4159"/>
      <c r="CU12" s="4160"/>
      <c r="CV12" s="4161"/>
      <c r="CW12" s="4162"/>
      <c r="CX12" s="4163"/>
      <c r="CY12" s="4164"/>
      <c r="CZ12" s="4165"/>
      <c r="DA12" s="4166"/>
      <c r="DB12" s="4167"/>
      <c r="DC12" s="4168"/>
      <c r="DD12" s="4169"/>
      <c r="DE12" s="4170"/>
      <c r="DF12" s="367"/>
      <c r="DG12" s="291"/>
      <c r="DI12" s="506"/>
      <c r="DJ12" s="506" t="str">
        <f>IF(T12="","",T12)</f>
        <v>Добавить схему подключения</v>
      </c>
      <c r="DK12" s="506"/>
      <c r="DL12" s="506"/>
    </row>
    <row s="360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3613"/>
      <c r="AM13" s="3613"/>
      <c r="AN13" s="3613"/>
      <c r="AO13" s="3613"/>
      <c r="AP13" s="3613"/>
      <c r="AQ13" s="3613"/>
      <c r="AR13" s="3613"/>
      <c r="AS13" s="3613"/>
      <c r="AT13" s="3613"/>
      <c r="AU13" s="3613"/>
      <c r="AV13" s="3613"/>
      <c r="AW13" s="3613"/>
      <c r="AX13" s="3613"/>
      <c r="AY13" s="3613"/>
      <c r="AZ13" s="3613"/>
      <c r="BA13" s="3613"/>
      <c r="BB13" s="3613"/>
      <c r="BC13" s="3613"/>
      <c r="BD13" s="3613"/>
      <c r="BE13" s="3613"/>
      <c r="BF13" s="3613"/>
      <c r="BG13" s="3613"/>
      <c r="BH13" s="3613"/>
      <c r="BI13" s="3613"/>
      <c r="BJ13" s="3613"/>
      <c r="BK13" s="3613"/>
      <c r="BL13" s="3613"/>
      <c r="BM13" s="3613"/>
      <c r="BN13" s="3613"/>
      <c r="BO13" s="3613"/>
      <c r="BP13" s="3613"/>
      <c r="BQ13" s="3613"/>
      <c r="BR13" s="3613"/>
      <c r="BS13" s="3613"/>
      <c r="BT13" s="3613"/>
      <c r="BU13" s="3613"/>
      <c r="BV13" s="3613"/>
      <c r="BW13" s="3613"/>
      <c r="BX13" s="3613"/>
      <c r="BY13" s="3613"/>
      <c r="BZ13" s="3613"/>
      <c r="CA13" s="3613"/>
      <c r="CB13" s="3613"/>
      <c r="CC13" s="3613"/>
      <c r="CD13" s="3613"/>
      <c r="CE13" s="3613"/>
      <c r="CF13" s="3613"/>
      <c r="CG13" s="3613"/>
      <c r="CH13" s="3613"/>
      <c r="CI13" s="3613"/>
      <c r="CJ13" s="3613"/>
      <c r="CK13" s="3613"/>
      <c r="CL13" s="3613"/>
      <c r="CM13" s="3613"/>
      <c r="CN13" s="3613"/>
      <c r="CO13" s="3613"/>
      <c r="CP13" s="3613"/>
      <c r="CQ13" s="3613"/>
      <c r="CR13" s="3613"/>
      <c r="CS13" s="3613"/>
      <c r="CT13" s="3613"/>
      <c r="CU13" s="3613"/>
      <c r="CV13" s="3613"/>
      <c r="CW13" s="3613"/>
      <c r="CX13" s="3613"/>
      <c r="CY13" s="3613"/>
      <c r="CZ13" s="3613"/>
      <c r="DA13" s="3613"/>
      <c r="DB13" s="3613"/>
      <c r="DC13" s="3613"/>
      <c r="DD13" s="3613"/>
      <c r="DE13" s="3613"/>
      <c r="DF13" s="1350"/>
      <c r="DG13" s="1350"/>
      <c r="DI13" s="795"/>
      <c r="DJ13" s="795" t="str">
        <f>IF(T13="","",T13)</f>
        <v>Добавить источник для дифференциации</v>
      </c>
      <c r="DK13" s="795"/>
      <c r="DL13" s="795"/>
    </row>
    <row s="360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3618"/>
      <c r="AM14" s="3618"/>
      <c r="AN14" s="3618"/>
      <c r="AO14" s="3618"/>
      <c r="AP14" s="3618"/>
      <c r="AQ14" s="3618"/>
      <c r="AR14" s="3618"/>
      <c r="AS14" s="3618"/>
      <c r="AT14" s="3618"/>
      <c r="AU14" s="3618"/>
      <c r="AV14" s="3618"/>
      <c r="AW14" s="3618"/>
      <c r="AX14" s="3618"/>
      <c r="AY14" s="3618"/>
      <c r="AZ14" s="3618"/>
      <c r="BA14" s="3618"/>
      <c r="BB14" s="3618"/>
      <c r="BC14" s="3618"/>
      <c r="BD14" s="3618"/>
      <c r="BE14" s="3618"/>
      <c r="BF14" s="3618"/>
      <c r="BG14" s="3618"/>
      <c r="BH14" s="3618"/>
      <c r="BI14" s="3618"/>
      <c r="BJ14" s="3618"/>
      <c r="BK14" s="3618"/>
      <c r="BL14" s="3618"/>
      <c r="BM14" s="3618"/>
      <c r="BN14" s="3618"/>
      <c r="BO14" s="3618"/>
      <c r="BP14" s="3618"/>
      <c r="BQ14" s="3618"/>
      <c r="BR14" s="3618"/>
      <c r="BS14" s="3618"/>
      <c r="BT14" s="3618"/>
      <c r="BU14" s="3618"/>
      <c r="BV14" s="3618"/>
      <c r="BW14" s="3618"/>
      <c r="BX14" s="3618"/>
      <c r="BY14" s="3618"/>
      <c r="BZ14" s="3618"/>
      <c r="CA14" s="3618"/>
      <c r="CB14" s="3618"/>
      <c r="CC14" s="3618"/>
      <c r="CD14" s="3618"/>
      <c r="CE14" s="3618"/>
      <c r="CF14" s="3618"/>
      <c r="CG14" s="3618"/>
      <c r="CH14" s="3618"/>
      <c r="CI14" s="3618"/>
      <c r="CJ14" s="3618"/>
      <c r="CK14" s="3618"/>
      <c r="CL14" s="3618"/>
      <c r="CM14" s="3618"/>
      <c r="CN14" s="3618"/>
      <c r="CO14" s="3618"/>
      <c r="CP14" s="3618"/>
      <c r="CQ14" s="3618"/>
      <c r="CR14" s="3618"/>
      <c r="CS14" s="3618"/>
      <c r="CT14" s="3618"/>
      <c r="CU14" s="3618"/>
      <c r="CV14" s="3618"/>
      <c r="CW14" s="3618"/>
      <c r="CX14" s="3618"/>
      <c r="CY14" s="3618"/>
      <c r="CZ14" s="3618"/>
      <c r="DA14" s="3618"/>
      <c r="DB14" s="3618"/>
      <c r="DC14" s="3618"/>
      <c r="DD14" s="3618"/>
      <c r="DE14" s="3618"/>
      <c r="DF14" s="1354"/>
      <c r="DG14" s="1354"/>
      <c r="DI14" s="795"/>
      <c r="DJ14" s="795" t="str">
        <f>IF(T14="","",T14)</f>
        <v>Добавить централизованную систему для дифференциации</v>
      </c>
      <c r="DK14" s="795"/>
      <c r="DL14" s="795"/>
    </row>
    <row s="360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3618"/>
      <c r="AM15" s="3618"/>
      <c r="AN15" s="3618"/>
      <c r="AO15" s="3618"/>
      <c r="AP15" s="3618"/>
      <c r="AQ15" s="3618"/>
      <c r="AR15" s="3618"/>
      <c r="AS15" s="3618"/>
      <c r="AT15" s="3618"/>
      <c r="AU15" s="3618"/>
      <c r="AV15" s="3618"/>
      <c r="AW15" s="3618"/>
      <c r="AX15" s="3618"/>
      <c r="AY15" s="3618"/>
      <c r="AZ15" s="3618"/>
      <c r="BA15" s="3618"/>
      <c r="BB15" s="3618"/>
      <c r="BC15" s="3618"/>
      <c r="BD15" s="3618"/>
      <c r="BE15" s="3618"/>
      <c r="BF15" s="3618"/>
      <c r="BG15" s="3618"/>
      <c r="BH15" s="3618"/>
      <c r="BI15" s="3618"/>
      <c r="BJ15" s="3618"/>
      <c r="BK15" s="3618"/>
      <c r="BL15" s="3618"/>
      <c r="BM15" s="3618"/>
      <c r="BN15" s="3618"/>
      <c r="BO15" s="3618"/>
      <c r="BP15" s="3618"/>
      <c r="BQ15" s="3618"/>
      <c r="BR15" s="3618"/>
      <c r="BS15" s="3618"/>
      <c r="BT15" s="3618"/>
      <c r="BU15" s="3618"/>
      <c r="BV15" s="3618"/>
      <c r="BW15" s="3618"/>
      <c r="BX15" s="3618"/>
      <c r="BY15" s="3618"/>
      <c r="BZ15" s="3618"/>
      <c r="CA15" s="3618"/>
      <c r="CB15" s="3618"/>
      <c r="CC15" s="3618"/>
      <c r="CD15" s="3618"/>
      <c r="CE15" s="3618"/>
      <c r="CF15" s="3618"/>
      <c r="CG15" s="3618"/>
      <c r="CH15" s="3618"/>
      <c r="CI15" s="3618"/>
      <c r="CJ15" s="3618"/>
      <c r="CK15" s="3618"/>
      <c r="CL15" s="3618"/>
      <c r="CM15" s="3618"/>
      <c r="CN15" s="3618"/>
      <c r="CO15" s="3618"/>
      <c r="CP15" s="3618"/>
      <c r="CQ15" s="3618"/>
      <c r="CR15" s="3618"/>
      <c r="CS15" s="3618"/>
      <c r="CT15" s="3618"/>
      <c r="CU15" s="3618"/>
      <c r="CV15" s="3618"/>
      <c r="CW15" s="3618"/>
      <c r="CX15" s="3618"/>
      <c r="CY15" s="3618"/>
      <c r="CZ15" s="3618"/>
      <c r="DA15" s="3618"/>
      <c r="DB15" s="3618"/>
      <c r="DC15" s="3618"/>
      <c r="DD15" s="3618"/>
      <c r="DE15" s="3618"/>
      <c r="DF15" s="1354"/>
      <c r="DG15" s="1354"/>
      <c r="DI15" s="795"/>
      <c r="DJ15" s="795" t="str">
        <f>IF(T15="","",T15)</f>
        <v>Добавить территорию для дифференциации</v>
      </c>
      <c r="DK15" s="795"/>
      <c r="DL15" s="795"/>
    </row>
    <row customHeight="1" ht="14.25" hidden="1">
      <c r="AC16" s="323"/>
      <c r="AK16" s="323"/>
      <c r="AL16" s="3321"/>
      <c r="AM16" s="3321"/>
      <c r="AN16" s="3321"/>
      <c r="AO16" s="3321"/>
      <c r="AP16" s="3321"/>
      <c r="AQ16" s="3321"/>
      <c r="AR16" s="3321"/>
      <c r="AS16" s="3321"/>
      <c r="AT16" s="3321"/>
      <c r="AU16" s="3321"/>
      <c r="AV16" s="3321"/>
      <c r="AW16" s="3321"/>
      <c r="AX16" s="3321"/>
      <c r="AY16" s="3321"/>
      <c r="AZ16" s="3321"/>
      <c r="BA16" s="3321"/>
      <c r="BB16" s="3321"/>
      <c r="BC16" s="3321"/>
      <c r="BD16" s="3321"/>
      <c r="BE16" s="3321"/>
      <c r="BF16" s="3321"/>
      <c r="BG16" s="3321"/>
      <c r="BH16" s="3321"/>
      <c r="BI16" s="3321"/>
      <c r="BJ16" s="3321"/>
      <c r="BK16" s="3321"/>
      <c r="BL16" s="3321"/>
      <c r="BM16" s="3321"/>
      <c r="BN16" s="3321"/>
      <c r="BO16" s="3321"/>
      <c r="BP16" s="3321"/>
      <c r="BQ16" s="3321"/>
      <c r="BR16" s="3321"/>
      <c r="BS16" s="3321"/>
      <c r="BT16" s="3321"/>
      <c r="BU16" s="3321"/>
      <c r="BV16" s="3321"/>
      <c r="BW16" s="3321"/>
      <c r="BX16" s="3321"/>
      <c r="BY16" s="3321"/>
      <c r="BZ16" s="3321"/>
      <c r="CA16" s="3321"/>
      <c r="CB16" s="3321"/>
      <c r="CC16" s="3321"/>
      <c r="CD16" s="3321"/>
      <c r="CE16" s="3321"/>
      <c r="CF16" s="3321"/>
      <c r="CG16" s="3321"/>
      <c r="CH16" s="3321"/>
      <c r="CI16" s="3321"/>
      <c r="CJ16" s="3321"/>
      <c r="CK16" s="3321"/>
      <c r="CL16" s="3321"/>
      <c r="CM16" s="3321"/>
      <c r="CN16" s="3321"/>
      <c r="CO16" s="3321"/>
      <c r="CP16" s="3321"/>
      <c r="CQ16" s="3321"/>
      <c r="CR16" s="3321"/>
      <c r="CS16" s="3321"/>
      <c r="CT16" s="3321"/>
      <c r="CU16" s="3321"/>
      <c r="CV16" s="3321"/>
      <c r="CW16" s="3321"/>
      <c r="CX16" s="3321"/>
      <c r="CY16" s="3321"/>
      <c r="CZ16" s="3321"/>
      <c r="DA16" s="3321"/>
      <c r="DB16" s="3321"/>
      <c r="DC16" s="3321"/>
      <c r="DD16" s="3321"/>
      <c r="DE16" s="3321"/>
    </row>
    <row customHeight="1" ht="14.25" hidden="1">
      <c r="AD17" s="1390"/>
      <c r="AE17" s="1390"/>
      <c r="AF17" s="1390"/>
      <c r="AG17" s="1391"/>
      <c r="AH17" s="2105"/>
      <c r="AI17" s="2104" t="s">
        <v>61</v>
      </c>
      <c r="AJ17" s="2105"/>
      <c r="AK17" s="2104" t="s">
        <v>61</v>
      </c>
      <c r="AL17" s="3321"/>
      <c r="AM17" s="3321"/>
      <c r="AN17" s="3321"/>
      <c r="AO17" s="3321"/>
      <c r="AP17" s="3321"/>
      <c r="AQ17" s="3321"/>
      <c r="AR17" s="3321"/>
      <c r="AS17" s="3321"/>
      <c r="AT17" s="3321"/>
      <c r="AU17" s="3321"/>
      <c r="AV17" s="3321"/>
      <c r="AW17" s="3321"/>
      <c r="AX17" s="3321"/>
      <c r="AY17" s="3321"/>
      <c r="AZ17" s="3321"/>
      <c r="BA17" s="3321"/>
      <c r="BB17" s="3321"/>
      <c r="BC17" s="3321"/>
      <c r="BD17" s="3321"/>
      <c r="BE17" s="3321"/>
      <c r="BF17" s="3321"/>
      <c r="BG17" s="3321"/>
      <c r="BH17" s="3321"/>
      <c r="BI17" s="3321"/>
      <c r="BJ17" s="3321"/>
      <c r="BK17" s="3321"/>
      <c r="BL17" s="3321"/>
      <c r="BM17" s="3321"/>
      <c r="BN17" s="3321"/>
      <c r="BO17" s="3321"/>
      <c r="BP17" s="3321"/>
      <c r="BQ17" s="3321"/>
      <c r="BR17" s="3321"/>
      <c r="BS17" s="3321"/>
      <c r="BT17" s="3321"/>
      <c r="BU17" s="3321"/>
      <c r="BV17" s="3321"/>
      <c r="BW17" s="3321"/>
      <c r="BX17" s="3321"/>
      <c r="BY17" s="3321"/>
      <c r="BZ17" s="3321"/>
      <c r="CA17" s="3321"/>
      <c r="CB17" s="3321"/>
      <c r="CC17" s="3321"/>
      <c r="CD17" s="3321"/>
      <c r="CE17" s="3321"/>
      <c r="CF17" s="3321"/>
      <c r="CG17" s="3321"/>
      <c r="CH17" s="3321"/>
      <c r="CI17" s="3321"/>
      <c r="CJ17" s="3321"/>
      <c r="CK17" s="3321"/>
      <c r="CL17" s="3321"/>
      <c r="CM17" s="3321"/>
      <c r="CN17" s="3321"/>
      <c r="CO17" s="3321"/>
      <c r="CP17" s="3321"/>
      <c r="CQ17" s="3321"/>
      <c r="CR17" s="3321"/>
      <c r="CS17" s="3321"/>
      <c r="CT17" s="3321"/>
      <c r="CU17" s="3321"/>
      <c r="CV17" s="3321"/>
      <c r="CW17" s="3321"/>
      <c r="CX17" s="3321"/>
      <c r="CY17" s="3321"/>
      <c r="CZ17" s="3321"/>
      <c r="DA17" s="3321"/>
      <c r="DB17" s="3321"/>
      <c r="DC17" s="3321"/>
      <c r="DD17" s="3321"/>
      <c r="DE17" s="3321"/>
    </row>
    <row customHeight="1" ht="14.25" hidden="1">
      <c r="AD18" s="1390"/>
      <c r="AE18" s="1390"/>
      <c r="AF18" s="1390"/>
      <c r="AG18" s="324" t="str">
        <f>AH17&amp;"-"&amp;AJ17</f>
        <v>-</v>
      </c>
      <c r="AH18" s="2104"/>
      <c r="AI18" s="2104"/>
      <c r="AJ18" s="2104"/>
      <c r="AK18" s="2104"/>
      <c r="AL18" s="3321"/>
      <c r="AM18" s="3321"/>
      <c r="AN18" s="3321"/>
      <c r="AO18" s="3321"/>
      <c r="AP18" s="3321"/>
      <c r="AQ18" s="3321"/>
      <c r="AR18" s="3321"/>
      <c r="AS18" s="3321"/>
      <c r="AT18" s="3321"/>
      <c r="AU18" s="3321"/>
      <c r="AV18" s="3321"/>
      <c r="AW18" s="3321"/>
      <c r="AX18" s="3321"/>
      <c r="AY18" s="3321"/>
      <c r="AZ18" s="3321"/>
      <c r="BA18" s="3321"/>
      <c r="BB18" s="3321"/>
      <c r="BC18" s="3321"/>
      <c r="BD18" s="3321"/>
      <c r="BE18" s="3321"/>
      <c r="BF18" s="3321"/>
      <c r="BG18" s="3321"/>
      <c r="BH18" s="3321"/>
      <c r="BI18" s="3321"/>
      <c r="BJ18" s="3321"/>
      <c r="BK18" s="3321"/>
      <c r="BL18" s="3321"/>
      <c r="BM18" s="3321"/>
      <c r="BN18" s="3321"/>
      <c r="BO18" s="3321"/>
      <c r="BP18" s="3321"/>
      <c r="BQ18" s="3321"/>
      <c r="BR18" s="3321"/>
      <c r="BS18" s="3321"/>
      <c r="BT18" s="3321"/>
      <c r="BU18" s="3321"/>
      <c r="BV18" s="3321"/>
      <c r="BW18" s="3321"/>
      <c r="BX18" s="3321"/>
      <c r="BY18" s="3321"/>
      <c r="BZ18" s="3321"/>
      <c r="CA18" s="3321"/>
      <c r="CB18" s="3321"/>
      <c r="CC18" s="3321"/>
      <c r="CD18" s="3321"/>
      <c r="CE18" s="3321"/>
      <c r="CF18" s="3321"/>
      <c r="CG18" s="3321"/>
      <c r="CH18" s="3321"/>
      <c r="CI18" s="3321"/>
      <c r="CJ18" s="3321"/>
      <c r="CK18" s="3321"/>
      <c r="CL18" s="3321"/>
      <c r="CM18" s="3321"/>
      <c r="CN18" s="3321"/>
      <c r="CO18" s="3321"/>
      <c r="CP18" s="3321"/>
      <c r="CQ18" s="3321"/>
      <c r="CR18" s="3321"/>
      <c r="CS18" s="3321"/>
      <c r="CT18" s="3321"/>
      <c r="CU18" s="3321"/>
      <c r="CV18" s="3321"/>
      <c r="CW18" s="3321"/>
      <c r="CX18" s="3321"/>
      <c r="CY18" s="3321"/>
      <c r="CZ18" s="3321"/>
      <c r="DA18" s="3321"/>
      <c r="DB18" s="3321"/>
      <c r="DC18" s="3321"/>
      <c r="DD18" s="3321"/>
      <c r="DE18" s="3321"/>
    </row>
    <row customHeight="1" ht="14.25" hidden="1">
      <c r="AK19" s="323"/>
      <c r="AL19" s="3321"/>
      <c r="AM19" s="3321"/>
      <c r="AN19" s="3321"/>
      <c r="AO19" s="3321"/>
      <c r="AP19" s="3321"/>
      <c r="AQ19" s="3321"/>
      <c r="AR19" s="3321"/>
      <c r="AS19" s="3321"/>
      <c r="AT19" s="3321"/>
      <c r="AU19" s="3321"/>
      <c r="AV19" s="3321"/>
      <c r="AW19" s="3321"/>
      <c r="AX19" s="3321"/>
      <c r="AY19" s="3321"/>
      <c r="AZ19" s="3321"/>
      <c r="BA19" s="3321"/>
      <c r="BB19" s="3321"/>
      <c r="BC19" s="3321"/>
      <c r="BD19" s="3321"/>
      <c r="BE19" s="3321"/>
      <c r="BF19" s="3321"/>
      <c r="BG19" s="3321"/>
      <c r="BH19" s="3321"/>
      <c r="BI19" s="3321"/>
      <c r="BJ19" s="3321"/>
      <c r="BK19" s="3321"/>
      <c r="BL19" s="3321"/>
      <c r="BM19" s="3321"/>
      <c r="BN19" s="3321"/>
      <c r="BO19" s="3321"/>
      <c r="BP19" s="3321"/>
      <c r="BQ19" s="3321"/>
      <c r="BR19" s="3321"/>
      <c r="BS19" s="3321"/>
      <c r="BT19" s="3321"/>
      <c r="BU19" s="3321"/>
      <c r="BV19" s="3321"/>
      <c r="BW19" s="3321"/>
      <c r="BX19" s="3321"/>
      <c r="BY19" s="3321"/>
      <c r="BZ19" s="3321"/>
      <c r="CA19" s="3321"/>
      <c r="CB19" s="3321"/>
      <c r="CC19" s="3321"/>
      <c r="CD19" s="3321"/>
      <c r="CE19" s="3321"/>
      <c r="CF19" s="3321"/>
      <c r="CG19" s="3321"/>
      <c r="CH19" s="3321"/>
      <c r="CI19" s="3321"/>
      <c r="CJ19" s="3321"/>
      <c r="CK19" s="3321"/>
      <c r="CL19" s="3321"/>
      <c r="CM19" s="3321"/>
      <c r="CN19" s="3321"/>
      <c r="CO19" s="3321"/>
      <c r="CP19" s="3321"/>
      <c r="CQ19" s="3321"/>
      <c r="CR19" s="3321"/>
      <c r="CS19" s="3321"/>
      <c r="CT19" s="3321"/>
      <c r="CU19" s="3321"/>
      <c r="CV19" s="3321"/>
      <c r="CW19" s="3321"/>
      <c r="CX19" s="3321"/>
      <c r="CY19" s="3321"/>
      <c r="CZ19" s="3321"/>
      <c r="DA19" s="3321"/>
      <c r="DB19" s="3321"/>
      <c r="DC19" s="3321"/>
      <c r="DD19" s="3321"/>
      <c r="DE19" s="3321"/>
    </row>
    <row s="3625" customFormat="1" customHeight="1" ht="22.5" hidden="1">
      <c r="L20" s="1359"/>
      <c r="M20" s="1392"/>
      <c r="N20" s="1392"/>
      <c r="O20" s="1397" t="s">
        <v>411</v>
      </c>
      <c r="P20" s="1392"/>
      <c r="Q20" s="1401"/>
      <c r="R20" s="1401"/>
      <c r="S20" s="735"/>
      <c r="Z20" s="1397"/>
      <c r="AB20" s="1397"/>
      <c r="AC20" s="1396"/>
      <c r="AH20" s="1397"/>
      <c r="AJ20" s="1397"/>
      <c r="AK20" s="1396"/>
      <c r="AL20" s="3631"/>
      <c r="AM20" s="3631"/>
      <c r="AN20" s="3631"/>
      <c r="AO20" s="3631"/>
      <c r="AP20" s="3632"/>
      <c r="AQ20" s="3631"/>
      <c r="AR20" s="3632"/>
      <c r="AS20" s="3631"/>
      <c r="AT20" s="3631"/>
      <c r="AU20" s="3631"/>
      <c r="AV20" s="3631"/>
      <c r="AW20" s="3631"/>
      <c r="AX20" s="3632"/>
      <c r="AY20" s="3631"/>
      <c r="AZ20" s="3632"/>
      <c r="BA20" s="3631"/>
      <c r="BB20" s="3631"/>
      <c r="BC20" s="3631"/>
      <c r="BD20" s="3631"/>
      <c r="BE20" s="3631"/>
      <c r="BF20" s="3632"/>
      <c r="BG20" s="3631"/>
      <c r="BH20" s="3632"/>
      <c r="BI20" s="3631"/>
      <c r="BJ20" s="3631"/>
      <c r="BK20" s="3631"/>
      <c r="BL20" s="3631"/>
      <c r="BM20" s="3631"/>
      <c r="BN20" s="3632"/>
      <c r="BO20" s="3631"/>
      <c r="BP20" s="3632"/>
      <c r="BQ20" s="3631"/>
      <c r="BR20" s="3631"/>
      <c r="BS20" s="3631"/>
      <c r="BT20" s="3631"/>
      <c r="BU20" s="3631"/>
      <c r="BV20" s="3632"/>
      <c r="BW20" s="3631"/>
      <c r="BX20" s="3632"/>
      <c r="BY20" s="3631"/>
      <c r="BZ20" s="3631"/>
      <c r="CA20" s="3631"/>
      <c r="CB20" s="3631"/>
      <c r="CC20" s="3631"/>
      <c r="CD20" s="3632"/>
      <c r="CE20" s="3631"/>
      <c r="CF20" s="3632"/>
      <c r="CG20" s="3631"/>
      <c r="CH20" s="3631"/>
      <c r="CI20" s="3631"/>
      <c r="CJ20" s="3631"/>
      <c r="CK20" s="3631"/>
      <c r="CL20" s="3632"/>
      <c r="CM20" s="3631"/>
      <c r="CN20" s="3632"/>
      <c r="CO20" s="3631"/>
      <c r="CP20" s="3631"/>
      <c r="CQ20" s="3631"/>
      <c r="CR20" s="3631"/>
      <c r="CS20" s="3631"/>
      <c r="CT20" s="3632"/>
      <c r="CU20" s="3631"/>
      <c r="CV20" s="3632"/>
      <c r="CW20" s="3631"/>
      <c r="CX20" s="3631"/>
      <c r="CY20" s="3631"/>
      <c r="CZ20" s="3631"/>
      <c r="DA20" s="3631"/>
      <c r="DB20" s="3632"/>
      <c r="DC20" s="3631"/>
      <c r="DD20" s="3632"/>
      <c r="DE20" s="3631"/>
      <c r="DH20" s="517"/>
      <c r="DI20" s="517"/>
      <c r="DJ20" s="517"/>
      <c r="DK20" s="517"/>
      <c r="DL20" s="517"/>
    </row>
    <row s="3625" customFormat="1" customHeight="1" ht="14.25" hidden="1">
      <c r="L21" s="1359"/>
      <c r="M21" s="1392"/>
      <c r="N21" s="1392"/>
      <c r="O21" s="1392"/>
      <c r="P21" s="1392"/>
      <c r="Q21" s="1401"/>
      <c r="R21" s="1401"/>
      <c r="S21" s="735"/>
      <c r="AC21" s="1396"/>
      <c r="AK21" s="1396"/>
      <c r="AL21" s="3631"/>
      <c r="AM21" s="3631"/>
      <c r="AN21" s="3631"/>
      <c r="AO21" s="3631"/>
      <c r="AP21" s="3631"/>
      <c r="AQ21" s="3631"/>
      <c r="AR21" s="3631"/>
      <c r="AS21" s="3631"/>
      <c r="AT21" s="3631"/>
      <c r="AU21" s="3631"/>
      <c r="AV21" s="3631"/>
      <c r="AW21" s="3631"/>
      <c r="AX21" s="3631"/>
      <c r="AY21" s="3631"/>
      <c r="AZ21" s="3631"/>
      <c r="BA21" s="3631"/>
      <c r="BB21" s="3631"/>
      <c r="BC21" s="3631"/>
      <c r="BD21" s="3631"/>
      <c r="BE21" s="3631"/>
      <c r="BF21" s="3631"/>
      <c r="BG21" s="3631"/>
      <c r="BH21" s="3631"/>
      <c r="BI21" s="3631"/>
      <c r="BJ21" s="3631"/>
      <c r="BK21" s="3631"/>
      <c r="BL21" s="3631"/>
      <c r="BM21" s="3631"/>
      <c r="BN21" s="3631"/>
      <c r="BO21" s="3631"/>
      <c r="BP21" s="3631"/>
      <c r="BQ21" s="3631"/>
      <c r="BR21" s="3631"/>
      <c r="BS21" s="3631"/>
      <c r="BT21" s="3631"/>
      <c r="BU21" s="3631"/>
      <c r="BV21" s="3631"/>
      <c r="BW21" s="3631"/>
      <c r="BX21" s="3631"/>
      <c r="BY21" s="3631"/>
      <c r="BZ21" s="3631"/>
      <c r="CA21" s="3631"/>
      <c r="CB21" s="3631"/>
      <c r="CC21" s="3631"/>
      <c r="CD21" s="3631"/>
      <c r="CE21" s="3631"/>
      <c r="CF21" s="3631"/>
      <c r="CG21" s="3631"/>
      <c r="CH21" s="3631"/>
      <c r="CI21" s="3631"/>
      <c r="CJ21" s="3631"/>
      <c r="CK21" s="3631"/>
      <c r="CL21" s="3631"/>
      <c r="CM21" s="3631"/>
      <c r="CN21" s="3631"/>
      <c r="CO21" s="3631"/>
      <c r="CP21" s="3631"/>
      <c r="CQ21" s="3631"/>
      <c r="CR21" s="3631"/>
      <c r="CS21" s="3631"/>
      <c r="CT21" s="3631"/>
      <c r="CU21" s="3631"/>
      <c r="CV21" s="3631"/>
      <c r="CW21" s="3631"/>
      <c r="CX21" s="3631"/>
      <c r="CY21" s="3631"/>
      <c r="CZ21" s="3631"/>
      <c r="DA21" s="3631"/>
      <c r="DB21" s="3631"/>
      <c r="DC21" s="3631"/>
      <c r="DD21" s="3631"/>
      <c r="DE21" s="3631"/>
      <c r="DH21" s="517"/>
      <c r="DI21" s="517"/>
      <c r="DJ21" s="517"/>
      <c r="DK21" s="517"/>
      <c r="DL21" s="517"/>
    </row>
    <row s="3625" customFormat="1" customHeight="1" ht="14.25" hidden="1">
      <c r="L22" s="1359"/>
      <c r="M22" s="1392"/>
      <c r="N22" s="1392"/>
      <c r="O22" s="1394" t="s">
        <v>412</v>
      </c>
      <c r="P22" s="1392"/>
      <c r="Q22" s="1401"/>
      <c r="R22" s="1401"/>
      <c r="S22" s="735"/>
      <c r="T22" s="1168" t="s">
        <v>413</v>
      </c>
      <c r="AA22" s="172" t="s">
        <v>414</v>
      </c>
      <c r="AC22" s="172" t="s">
        <v>415</v>
      </c>
      <c r="AD22" s="1168" t="s">
        <v>413</v>
      </c>
      <c r="AI22" s="172" t="s">
        <v>416</v>
      </c>
      <c r="AK22" s="172" t="s">
        <v>415</v>
      </c>
      <c r="AL22" s="3631"/>
      <c r="AM22" s="3631"/>
      <c r="AN22" s="3631"/>
      <c r="AO22" s="3631"/>
      <c r="AP22" s="3631"/>
      <c r="AQ22" s="3633" t="s">
        <v>414</v>
      </c>
      <c r="AR22" s="3631"/>
      <c r="AS22" s="3633" t="s">
        <v>415</v>
      </c>
      <c r="AT22" s="3631"/>
      <c r="AU22" s="3631"/>
      <c r="AV22" s="3631"/>
      <c r="AW22" s="3631"/>
      <c r="AX22" s="3631"/>
      <c r="AY22" s="3633" t="s">
        <v>414</v>
      </c>
      <c r="AZ22" s="3631"/>
      <c r="BA22" s="3633" t="s">
        <v>415</v>
      </c>
      <c r="BB22" s="3631"/>
      <c r="BC22" s="3631"/>
      <c r="BD22" s="3631"/>
      <c r="BE22" s="3631"/>
      <c r="BF22" s="3631"/>
      <c r="BG22" s="3633" t="s">
        <v>414</v>
      </c>
      <c r="BH22" s="3631"/>
      <c r="BI22" s="3633" t="s">
        <v>415</v>
      </c>
      <c r="BJ22" s="3631"/>
      <c r="BK22" s="3631"/>
      <c r="BL22" s="3631"/>
      <c r="BM22" s="3631"/>
      <c r="BN22" s="3631"/>
      <c r="BO22" s="3633" t="s">
        <v>414</v>
      </c>
      <c r="BP22" s="3631"/>
      <c r="BQ22" s="3633" t="s">
        <v>415</v>
      </c>
      <c r="BR22" s="3631"/>
      <c r="BS22" s="3631"/>
      <c r="BT22" s="3631"/>
      <c r="BU22" s="3631"/>
      <c r="BV22" s="3631"/>
      <c r="BW22" s="3633" t="s">
        <v>414</v>
      </c>
      <c r="BX22" s="3631"/>
      <c r="BY22" s="3633" t="s">
        <v>415</v>
      </c>
      <c r="BZ22" s="3631"/>
      <c r="CA22" s="3631"/>
      <c r="CB22" s="3631"/>
      <c r="CC22" s="3631"/>
      <c r="CD22" s="3631"/>
      <c r="CE22" s="3633" t="s">
        <v>414</v>
      </c>
      <c r="CF22" s="3631"/>
      <c r="CG22" s="3633" t="s">
        <v>415</v>
      </c>
      <c r="CH22" s="3631"/>
      <c r="CI22" s="3631"/>
      <c r="CJ22" s="3631"/>
      <c r="CK22" s="3631"/>
      <c r="CL22" s="3631"/>
      <c r="CM22" s="3633" t="s">
        <v>414</v>
      </c>
      <c r="CN22" s="3631"/>
      <c r="CO22" s="3633" t="s">
        <v>415</v>
      </c>
      <c r="CP22" s="3631"/>
      <c r="CQ22" s="3631"/>
      <c r="CR22" s="3631"/>
      <c r="CS22" s="3631"/>
      <c r="CT22" s="3631"/>
      <c r="CU22" s="3633" t="s">
        <v>414</v>
      </c>
      <c r="CV22" s="3631"/>
      <c r="CW22" s="3633" t="s">
        <v>415</v>
      </c>
      <c r="CX22" s="3631"/>
      <c r="CY22" s="3631"/>
      <c r="CZ22" s="3631"/>
      <c r="DA22" s="3631"/>
      <c r="DB22" s="3631"/>
      <c r="DC22" s="3633" t="s">
        <v>414</v>
      </c>
      <c r="DD22" s="3631"/>
      <c r="DE22" s="3633" t="s">
        <v>415</v>
      </c>
      <c r="DH22" s="517"/>
      <c r="DI22" s="517"/>
      <c r="DJ22" s="517"/>
      <c r="DK22" s="517"/>
      <c r="DL22" s="517"/>
    </row>
    <row customHeight="1" ht="14.25" hidden="1">
      <c r="O23" s="1394"/>
      <c r="AL23" s="3321"/>
      <c r="AM23" s="3321"/>
      <c r="AN23" s="3321"/>
      <c r="AO23" s="3321"/>
      <c r="AP23" s="3321"/>
      <c r="AQ23" s="3321"/>
      <c r="AR23" s="3321"/>
      <c r="AS23" s="3321"/>
      <c r="AT23" s="3321"/>
      <c r="AU23" s="3321"/>
      <c r="AV23" s="3321"/>
      <c r="AW23" s="3321"/>
      <c r="AX23" s="3321"/>
      <c r="AY23" s="3321"/>
      <c r="AZ23" s="3321"/>
      <c r="BA23" s="3321"/>
      <c r="BB23" s="3321"/>
      <c r="BC23" s="3321"/>
      <c r="BD23" s="3321"/>
      <c r="BE23" s="3321"/>
      <c r="BF23" s="3321"/>
      <c r="BG23" s="3321"/>
      <c r="BH23" s="3321"/>
      <c r="BI23" s="3321"/>
      <c r="BJ23" s="3321"/>
      <c r="BK23" s="3321"/>
      <c r="BL23" s="3321"/>
      <c r="BM23" s="3321"/>
      <c r="BN23" s="3321"/>
      <c r="BO23" s="3321"/>
      <c r="BP23" s="3321"/>
      <c r="BQ23" s="3321"/>
      <c r="BR23" s="3321"/>
      <c r="BS23" s="3321"/>
      <c r="BT23" s="3321"/>
      <c r="BU23" s="3321"/>
      <c r="BV23" s="3321"/>
      <c r="BW23" s="3321"/>
      <c r="BX23" s="3321"/>
      <c r="BY23" s="3321"/>
      <c r="BZ23" s="3321"/>
      <c r="CA23" s="3321"/>
      <c r="CB23" s="3321"/>
      <c r="CC23" s="3321"/>
      <c r="CD23" s="3321"/>
      <c r="CE23" s="3321"/>
      <c r="CF23" s="3321"/>
      <c r="CG23" s="3321"/>
      <c r="CH23" s="3321"/>
      <c r="CI23" s="3321"/>
      <c r="CJ23" s="3321"/>
      <c r="CK23" s="3321"/>
      <c r="CL23" s="3321"/>
      <c r="CM23" s="3321"/>
      <c r="CN23" s="3321"/>
      <c r="CO23" s="3321"/>
      <c r="CP23" s="3321"/>
      <c r="CQ23" s="3321"/>
      <c r="CR23" s="3321"/>
      <c r="CS23" s="3321"/>
      <c r="CT23" s="3321"/>
      <c r="CU23" s="3321"/>
      <c r="CV23" s="3321"/>
      <c r="CW23" s="3321"/>
      <c r="CX23" s="3321"/>
      <c r="CY23" s="3321"/>
      <c r="CZ23" s="3321"/>
      <c r="DA23" s="3321"/>
      <c r="DB23" s="3321"/>
      <c r="DC23" s="3321"/>
      <c r="DD23" s="3321"/>
      <c r="DE23" s="3321"/>
    </row>
    <row customHeight="1" ht="14.25" hidden="1">
      <c r="O24" s="1394"/>
      <c r="AL24" s="3321"/>
      <c r="AM24" s="3321"/>
      <c r="AN24" s="3321"/>
      <c r="AO24" s="3321"/>
      <c r="AP24" s="3321"/>
      <c r="AQ24" s="3321"/>
      <c r="AR24" s="3321"/>
      <c r="AS24" s="3321"/>
      <c r="AT24" s="3321"/>
      <c r="AU24" s="3321"/>
      <c r="AV24" s="3321"/>
      <c r="AW24" s="3321"/>
      <c r="AX24" s="3321"/>
      <c r="AY24" s="3321"/>
      <c r="AZ24" s="3321"/>
      <c r="BA24" s="3321"/>
      <c r="BB24" s="3321"/>
      <c r="BC24" s="3321"/>
      <c r="BD24" s="3321"/>
      <c r="BE24" s="3321"/>
      <c r="BF24" s="3321"/>
      <c r="BG24" s="3321"/>
      <c r="BH24" s="3321"/>
      <c r="BI24" s="3321"/>
      <c r="BJ24" s="3321"/>
      <c r="BK24" s="3321"/>
      <c r="BL24" s="3321"/>
      <c r="BM24" s="3321"/>
      <c r="BN24" s="3321"/>
      <c r="BO24" s="3321"/>
      <c r="BP24" s="3321"/>
      <c r="BQ24" s="3321"/>
      <c r="BR24" s="3321"/>
      <c r="BS24" s="3321"/>
      <c r="BT24" s="3321"/>
      <c r="BU24" s="3321"/>
      <c r="BV24" s="3321"/>
      <c r="BW24" s="3321"/>
      <c r="BX24" s="3321"/>
      <c r="BY24" s="3321"/>
      <c r="BZ24" s="3321"/>
      <c r="CA24" s="3321"/>
      <c r="CB24" s="3321"/>
      <c r="CC24" s="3321"/>
      <c r="CD24" s="3321"/>
      <c r="CE24" s="3321"/>
      <c r="CF24" s="3321"/>
      <c r="CG24" s="3321"/>
      <c r="CH24" s="3321"/>
      <c r="CI24" s="3321"/>
      <c r="CJ24" s="3321"/>
      <c r="CK24" s="3321"/>
      <c r="CL24" s="3321"/>
      <c r="CM24" s="3321"/>
      <c r="CN24" s="3321"/>
      <c r="CO24" s="3321"/>
      <c r="CP24" s="3321"/>
      <c r="CQ24" s="3321"/>
      <c r="CR24" s="3321"/>
      <c r="CS24" s="3321"/>
      <c r="CT24" s="3321"/>
      <c r="CU24" s="3321"/>
      <c r="CV24" s="3321"/>
      <c r="CW24" s="3321"/>
      <c r="CX24" s="3321"/>
      <c r="CY24" s="3321"/>
      <c r="CZ24" s="3321"/>
      <c r="DA24" s="3321"/>
      <c r="DB24" s="3321"/>
      <c r="DC24" s="3321"/>
      <c r="DD24" s="3321"/>
      <c r="DE24" s="332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21"/>
      <c r="AM25" s="3321"/>
      <c r="AN25" s="3321"/>
      <c r="AO25" s="3321"/>
      <c r="AP25" s="3321"/>
      <c r="AQ25" s="3321"/>
      <c r="AR25" s="3321"/>
      <c r="AS25" s="3321"/>
      <c r="AT25" s="3321"/>
      <c r="AU25" s="3321"/>
      <c r="AV25" s="3321"/>
      <c r="AW25" s="3321"/>
      <c r="AX25" s="3321"/>
      <c r="AY25" s="3321"/>
      <c r="AZ25" s="3321"/>
      <c r="BA25" s="3321"/>
      <c r="BB25" s="3321"/>
      <c r="BC25" s="3321"/>
      <c r="BD25" s="3321"/>
      <c r="BE25" s="3321"/>
      <c r="BF25" s="3321"/>
      <c r="BG25" s="3321"/>
      <c r="BH25" s="3321"/>
      <c r="BI25" s="3321"/>
      <c r="BJ25" s="3321"/>
      <c r="BK25" s="3321"/>
      <c r="BL25" s="3321"/>
      <c r="BM25" s="3321"/>
      <c r="BN25" s="3321"/>
      <c r="BO25" s="3321"/>
      <c r="BP25" s="3321"/>
      <c r="BQ25" s="3321"/>
      <c r="BR25" s="3321"/>
      <c r="BS25" s="3321"/>
      <c r="BT25" s="3321"/>
      <c r="BU25" s="3321"/>
      <c r="BV25" s="3321"/>
      <c r="BW25" s="3321"/>
      <c r="BX25" s="3321"/>
      <c r="BY25" s="3321"/>
      <c r="BZ25" s="3321"/>
      <c r="CA25" s="3321"/>
      <c r="CB25" s="3321"/>
      <c r="CC25" s="3321"/>
      <c r="CD25" s="3321"/>
      <c r="CE25" s="3321"/>
      <c r="CF25" s="3321"/>
      <c r="CG25" s="3321"/>
      <c r="CH25" s="3321"/>
      <c r="CI25" s="3321"/>
      <c r="CJ25" s="3321"/>
      <c r="CK25" s="3321"/>
      <c r="CL25" s="3321"/>
      <c r="CM25" s="3321"/>
      <c r="CN25" s="3321"/>
      <c r="CO25" s="3321"/>
      <c r="CP25" s="3321"/>
      <c r="CQ25" s="3321"/>
      <c r="CR25" s="3321"/>
      <c r="CS25" s="3321"/>
      <c r="CT25" s="3321"/>
      <c r="CU25" s="3321"/>
      <c r="CV25" s="3321"/>
      <c r="CW25" s="3321"/>
      <c r="CX25" s="3321"/>
      <c r="CY25" s="3321"/>
      <c r="CZ25" s="3321"/>
      <c r="DA25" s="3321"/>
      <c r="DB25" s="3321"/>
      <c r="DC25" s="3321"/>
      <c r="DD25" s="3321"/>
      <c r="DE25" s="3321"/>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639"/>
      <c r="AM26" s="3639"/>
      <c r="AN26" s="3639"/>
      <c r="AO26" s="3639"/>
      <c r="AP26" s="3639"/>
      <c r="AQ26" s="3639"/>
      <c r="AR26" s="3639"/>
      <c r="AS26" s="3639"/>
      <c r="AT26" s="3639"/>
      <c r="AU26" s="3639"/>
      <c r="AV26" s="3639"/>
      <c r="AW26" s="3639"/>
      <c r="AX26" s="3639"/>
      <c r="AY26" s="3639"/>
      <c r="AZ26" s="3639"/>
      <c r="BA26" s="3639"/>
      <c r="BB26" s="3639"/>
      <c r="BC26" s="3639"/>
      <c r="BD26" s="3639"/>
      <c r="BE26" s="3639"/>
      <c r="BF26" s="3639"/>
      <c r="BG26" s="3639"/>
      <c r="BH26" s="3639"/>
      <c r="BI26" s="3639"/>
      <c r="BJ26" s="3639"/>
      <c r="BK26" s="3639"/>
      <c r="BL26" s="3639"/>
      <c r="BM26" s="3639"/>
      <c r="BN26" s="3639"/>
      <c r="BO26" s="3639"/>
      <c r="BP26" s="3639"/>
      <c r="BQ26" s="3639"/>
      <c r="BR26" s="3639"/>
      <c r="BS26" s="3639"/>
      <c r="BT26" s="3639"/>
      <c r="BU26" s="3639"/>
      <c r="BV26" s="3639"/>
      <c r="BW26" s="3639"/>
      <c r="BX26" s="3639"/>
      <c r="BY26" s="3639"/>
      <c r="BZ26" s="3639"/>
      <c r="CA26" s="3639"/>
      <c r="CB26" s="3639"/>
      <c r="CC26" s="3639"/>
      <c r="CD26" s="3639"/>
      <c r="CE26" s="3639"/>
      <c r="CF26" s="3639"/>
      <c r="CG26" s="3639"/>
      <c r="CH26" s="3639"/>
      <c r="CI26" s="3639"/>
      <c r="CJ26" s="3639"/>
      <c r="CK26" s="3639"/>
      <c r="CL26" s="3639"/>
      <c r="CM26" s="3639"/>
      <c r="CN26" s="3639"/>
      <c r="CO26" s="3639"/>
      <c r="CP26" s="3639"/>
      <c r="CQ26" s="3639"/>
      <c r="CR26" s="3639"/>
      <c r="CS26" s="3639"/>
      <c r="CT26" s="3639"/>
      <c r="CU26" s="3639"/>
      <c r="CV26" s="3639"/>
      <c r="CW26" s="3639"/>
      <c r="CX26" s="3639"/>
      <c r="CY26" s="3639"/>
      <c r="CZ26" s="3639"/>
      <c r="DA26" s="3639"/>
      <c r="DB26" s="3639"/>
      <c r="DC26" s="3639"/>
      <c r="DD26" s="3639"/>
      <c r="DE26" s="3639"/>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41"/>
      <c r="AM27" s="3641"/>
      <c r="AN27" s="3641"/>
      <c r="AO27" s="3641"/>
      <c r="AP27" s="3641"/>
      <c r="AQ27" s="3641"/>
      <c r="AR27" s="3641"/>
      <c r="AS27" s="3641"/>
      <c r="AT27" s="3641"/>
      <c r="AU27" s="3641"/>
      <c r="AV27" s="3641"/>
      <c r="AW27" s="3641"/>
      <c r="AX27" s="3641"/>
      <c r="AY27" s="3641"/>
      <c r="AZ27" s="3641"/>
      <c r="BA27" s="3641"/>
      <c r="BB27" s="3641"/>
      <c r="BC27" s="3641"/>
      <c r="BD27" s="3641"/>
      <c r="BE27" s="3641"/>
      <c r="BF27" s="3641"/>
      <c r="BG27" s="3641"/>
      <c r="BH27" s="3641"/>
      <c r="BI27" s="3641"/>
      <c r="BJ27" s="3641"/>
      <c r="BK27" s="3641"/>
      <c r="BL27" s="3641"/>
      <c r="BM27" s="3641"/>
      <c r="BN27" s="3641"/>
      <c r="BO27" s="3641"/>
      <c r="BP27" s="3641"/>
      <c r="BQ27" s="3641"/>
      <c r="BR27" s="3641"/>
      <c r="BS27" s="3641"/>
      <c r="BT27" s="3641"/>
      <c r="BU27" s="3641"/>
      <c r="BV27" s="3641"/>
      <c r="BW27" s="3641"/>
      <c r="BX27" s="3641"/>
      <c r="BY27" s="3641"/>
      <c r="BZ27" s="3641"/>
      <c r="CA27" s="3641"/>
      <c r="CB27" s="3641"/>
      <c r="CC27" s="3641"/>
      <c r="CD27" s="3641"/>
      <c r="CE27" s="3641"/>
      <c r="CF27" s="3641"/>
      <c r="CG27" s="3641"/>
      <c r="CH27" s="3641"/>
      <c r="CI27" s="3641"/>
      <c r="CJ27" s="3641"/>
      <c r="CK27" s="3641"/>
      <c r="CL27" s="3641"/>
      <c r="CM27" s="3641"/>
      <c r="CN27" s="3641"/>
      <c r="CO27" s="3641"/>
      <c r="CP27" s="3641"/>
      <c r="CQ27" s="3641"/>
      <c r="CR27" s="3641"/>
      <c r="CS27" s="3641"/>
      <c r="CT27" s="3641"/>
      <c r="CU27" s="3641"/>
      <c r="CV27" s="3641"/>
      <c r="CW27" s="3641"/>
      <c r="CX27" s="3641"/>
      <c r="CY27" s="3641"/>
      <c r="CZ27" s="3641"/>
      <c r="DA27" s="3641"/>
      <c r="DB27" s="3641"/>
      <c r="DC27" s="3641"/>
      <c r="DD27" s="3641"/>
      <c r="DE27" s="364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43"/>
      <c r="AM28" s="3643"/>
      <c r="AN28" s="3643"/>
      <c r="AO28" s="3643"/>
      <c r="AP28" s="3643"/>
      <c r="AQ28" s="3643"/>
      <c r="AR28" s="3643"/>
      <c r="AS28" s="3643"/>
      <c r="AT28" s="3643"/>
      <c r="AU28" s="3643"/>
      <c r="AV28" s="3643"/>
      <c r="AW28" s="3643"/>
      <c r="AX28" s="3643"/>
      <c r="AY28" s="3643"/>
      <c r="AZ28" s="3643"/>
      <c r="BA28" s="3643"/>
      <c r="BB28" s="3643"/>
      <c r="BC28" s="3643"/>
      <c r="BD28" s="3643"/>
      <c r="BE28" s="3643"/>
      <c r="BF28" s="3643"/>
      <c r="BG28" s="3643"/>
      <c r="BH28" s="3643"/>
      <c r="BI28" s="3643"/>
      <c r="BJ28" s="3643"/>
      <c r="BK28" s="3643"/>
      <c r="BL28" s="3643"/>
      <c r="BM28" s="3643"/>
      <c r="BN28" s="3643"/>
      <c r="BO28" s="3643"/>
      <c r="BP28" s="3643"/>
      <c r="BQ28" s="3643"/>
      <c r="BR28" s="3643"/>
      <c r="BS28" s="3643"/>
      <c r="BT28" s="3643"/>
      <c r="BU28" s="3643"/>
      <c r="BV28" s="3643"/>
      <c r="BW28" s="3643"/>
      <c r="BX28" s="3643"/>
      <c r="BY28" s="3643"/>
      <c r="BZ28" s="3643"/>
      <c r="CA28" s="3643"/>
      <c r="CB28" s="3643"/>
      <c r="CC28" s="3643"/>
      <c r="CD28" s="3643"/>
      <c r="CE28" s="3643"/>
      <c r="CF28" s="3643"/>
      <c r="CG28" s="3643"/>
      <c r="CH28" s="3643"/>
      <c r="CI28" s="3643"/>
      <c r="CJ28" s="3643"/>
      <c r="CK28" s="3643"/>
      <c r="CL28" s="3643"/>
      <c r="CM28" s="3643"/>
      <c r="CN28" s="3643"/>
      <c r="CO28" s="3643"/>
      <c r="CP28" s="3643"/>
      <c r="CQ28" s="3643"/>
      <c r="CR28" s="3643"/>
      <c r="CS28" s="3643"/>
      <c r="CT28" s="3643"/>
      <c r="CU28" s="3643"/>
      <c r="CV28" s="3643"/>
      <c r="CW28" s="3643"/>
      <c r="CX28" s="3643"/>
      <c r="CY28" s="3643"/>
      <c r="CZ28" s="3643"/>
      <c r="DA28" s="3643"/>
      <c r="DB28" s="3643"/>
      <c r="DC28" s="3643"/>
      <c r="DD28" s="3643"/>
      <c r="DE28" s="3643"/>
      <c r="DF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651" t="str">
        <f>IF(TITLE_NAME_OR_PR_CHANGE="",IF(TITLE_NAME_OR_PR="","",TITLE_NAME_OR_PR),TITLE_NAME_OR_PR_CHANGE)</f>
        <v>Комитет по ценам и тарифам Московской области</v>
      </c>
      <c r="AM29" s="3651"/>
      <c r="AN29" s="3651"/>
      <c r="AO29" s="3651"/>
      <c r="AP29" s="3651"/>
      <c r="AQ29" s="3651"/>
      <c r="AR29" s="3651"/>
      <c r="AS29" s="3321"/>
      <c r="AT29" s="3651" t="str">
        <f>IF(TITLE_NAME_OR_PR_CHANGE="",IF(TITLE_NAME_OR_PR="","",TITLE_NAME_OR_PR),TITLE_NAME_OR_PR_CHANGE)</f>
        <v>Комитет по ценам и тарифам Московской области</v>
      </c>
      <c r="AU29" s="3651"/>
      <c r="AV29" s="3651"/>
      <c r="AW29" s="3651"/>
      <c r="AX29" s="3651"/>
      <c r="AY29" s="3651"/>
      <c r="AZ29" s="3651"/>
      <c r="BA29" s="3321"/>
      <c r="BB29" s="3651" t="str">
        <f>IF(TITLE_NAME_OR_PR_CHANGE="",IF(TITLE_NAME_OR_PR="","",TITLE_NAME_OR_PR),TITLE_NAME_OR_PR_CHANGE)</f>
        <v>Комитет по ценам и тарифам Московской области</v>
      </c>
      <c r="BC29" s="3651"/>
      <c r="BD29" s="3651"/>
      <c r="BE29" s="3651"/>
      <c r="BF29" s="3651"/>
      <c r="BG29" s="3651"/>
      <c r="BH29" s="3651"/>
      <c r="BI29" s="3321"/>
      <c r="BJ29" s="3651" t="str">
        <f>IF(TITLE_NAME_OR_PR_CHANGE="",IF(TITLE_NAME_OR_PR="","",TITLE_NAME_OR_PR),TITLE_NAME_OR_PR_CHANGE)</f>
        <v>Комитет по ценам и тарифам Московской области</v>
      </c>
      <c r="BK29" s="3651"/>
      <c r="BL29" s="3651"/>
      <c r="BM29" s="3651"/>
      <c r="BN29" s="3651"/>
      <c r="BO29" s="3651"/>
      <c r="BP29" s="3651"/>
      <c r="BQ29" s="3321"/>
      <c r="BR29" s="3651" t="str">
        <f>IF(TITLE_NAME_OR_PR_CHANGE="",IF(TITLE_NAME_OR_PR="","",TITLE_NAME_OR_PR),TITLE_NAME_OR_PR_CHANGE)</f>
        <v>Комитет по ценам и тарифам Московской области</v>
      </c>
      <c r="BS29" s="3651"/>
      <c r="BT29" s="3651"/>
      <c r="BU29" s="3651"/>
      <c r="BV29" s="3651"/>
      <c r="BW29" s="3651"/>
      <c r="BX29" s="3651"/>
      <c r="BY29" s="3321"/>
      <c r="BZ29" s="3651" t="str">
        <f>IF(TITLE_NAME_OR_PR_CHANGE="",IF(TITLE_NAME_OR_PR="","",TITLE_NAME_OR_PR),TITLE_NAME_OR_PR_CHANGE)</f>
        <v>Комитет по ценам и тарифам Московской области</v>
      </c>
      <c r="CA29" s="3651"/>
      <c r="CB29" s="3651"/>
      <c r="CC29" s="3651"/>
      <c r="CD29" s="3651"/>
      <c r="CE29" s="3651"/>
      <c r="CF29" s="3651"/>
      <c r="CG29" s="3321"/>
      <c r="CH29" s="3651" t="str">
        <f>IF(TITLE_NAME_OR_PR_CHANGE="",IF(TITLE_NAME_OR_PR="","",TITLE_NAME_OR_PR),TITLE_NAME_OR_PR_CHANGE)</f>
        <v>Комитет по ценам и тарифам Московской области</v>
      </c>
      <c r="CI29" s="3651"/>
      <c r="CJ29" s="3651"/>
      <c r="CK29" s="3651"/>
      <c r="CL29" s="3651"/>
      <c r="CM29" s="3651"/>
      <c r="CN29" s="3651"/>
      <c r="CO29" s="3321"/>
      <c r="CP29" s="3651" t="str">
        <f>IF(TITLE_NAME_OR_PR_CHANGE="",IF(TITLE_NAME_OR_PR="","",TITLE_NAME_OR_PR),TITLE_NAME_OR_PR_CHANGE)</f>
        <v>Комитет по ценам и тарифам Московской области</v>
      </c>
      <c r="CQ29" s="3651"/>
      <c r="CR29" s="3651"/>
      <c r="CS29" s="3651"/>
      <c r="CT29" s="3651"/>
      <c r="CU29" s="3651"/>
      <c r="CV29" s="3651"/>
      <c r="CW29" s="3321"/>
      <c r="CX29" s="3651" t="str">
        <f>IF(TITLE_NAME_OR_PR_CHANGE="",IF(TITLE_NAME_OR_PR="","",TITLE_NAME_OR_PR),TITLE_NAME_OR_PR_CHANGE)</f>
        <v>Комитет по ценам и тарифам Московской области</v>
      </c>
      <c r="CY29" s="3651"/>
      <c r="CZ29" s="3651"/>
      <c r="DA29" s="3651"/>
      <c r="DB29" s="3651"/>
      <c r="DC29" s="3651"/>
      <c r="DD29" s="3651"/>
      <c r="DE29" s="3321"/>
      <c r="DF29" s="322"/>
      <c r="DG29" s="268"/>
      <c r="DH29" s="368"/>
      <c r="DI29" s="368"/>
      <c r="DJ29" s="368"/>
      <c r="DK29" s="368"/>
      <c r="DL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655" t="str">
        <f>IF(TITLE_DATE_PR_CHANGE="",IF(TITLE_DATE_PR="","",TITLE_DATE_PR),TITLE_DATE_PR_CHANGE)</f>
        <v>45280.432291666664</v>
      </c>
      <c r="AM30" s="3655"/>
      <c r="AN30" s="3655"/>
      <c r="AO30" s="3655"/>
      <c r="AP30" s="3655"/>
      <c r="AQ30" s="3655"/>
      <c r="AR30" s="3655"/>
      <c r="AS30" s="3321"/>
      <c r="AT30" s="3655" t="str">
        <f>IF(TITLE_DATE_PR_CHANGE="",IF(TITLE_DATE_PR="","",TITLE_DATE_PR),TITLE_DATE_PR_CHANGE)</f>
        <v>45280.432291666664</v>
      </c>
      <c r="AU30" s="3655"/>
      <c r="AV30" s="3655"/>
      <c r="AW30" s="3655"/>
      <c r="AX30" s="3655"/>
      <c r="AY30" s="3655"/>
      <c r="AZ30" s="3655"/>
      <c r="BA30" s="3321"/>
      <c r="BB30" s="3655" t="str">
        <f>IF(TITLE_DATE_PR_CHANGE="",IF(TITLE_DATE_PR="","",TITLE_DATE_PR),TITLE_DATE_PR_CHANGE)</f>
        <v>45280.432291666664</v>
      </c>
      <c r="BC30" s="3655"/>
      <c r="BD30" s="3655"/>
      <c r="BE30" s="3655"/>
      <c r="BF30" s="3655"/>
      <c r="BG30" s="3655"/>
      <c r="BH30" s="3655"/>
      <c r="BI30" s="3321"/>
      <c r="BJ30" s="3655" t="str">
        <f>IF(TITLE_DATE_PR_CHANGE="",IF(TITLE_DATE_PR="","",TITLE_DATE_PR),TITLE_DATE_PR_CHANGE)</f>
        <v>45280.432291666664</v>
      </c>
      <c r="BK30" s="3655"/>
      <c r="BL30" s="3655"/>
      <c r="BM30" s="3655"/>
      <c r="BN30" s="3655"/>
      <c r="BO30" s="3655"/>
      <c r="BP30" s="3655"/>
      <c r="BQ30" s="3321"/>
      <c r="BR30" s="3655" t="str">
        <f>IF(TITLE_DATE_PR_CHANGE="",IF(TITLE_DATE_PR="","",TITLE_DATE_PR),TITLE_DATE_PR_CHANGE)</f>
        <v>45280.432291666664</v>
      </c>
      <c r="BS30" s="3655"/>
      <c r="BT30" s="3655"/>
      <c r="BU30" s="3655"/>
      <c r="BV30" s="3655"/>
      <c r="BW30" s="3655"/>
      <c r="BX30" s="3655"/>
      <c r="BY30" s="3321"/>
      <c r="BZ30" s="3655" t="str">
        <f>IF(TITLE_DATE_PR_CHANGE="",IF(TITLE_DATE_PR="","",TITLE_DATE_PR),TITLE_DATE_PR_CHANGE)</f>
        <v>45280.432291666664</v>
      </c>
      <c r="CA30" s="3655"/>
      <c r="CB30" s="3655"/>
      <c r="CC30" s="3655"/>
      <c r="CD30" s="3655"/>
      <c r="CE30" s="3655"/>
      <c r="CF30" s="3655"/>
      <c r="CG30" s="3321"/>
      <c r="CH30" s="3655" t="str">
        <f>IF(TITLE_DATE_PR_CHANGE="",IF(TITLE_DATE_PR="","",TITLE_DATE_PR),TITLE_DATE_PR_CHANGE)</f>
        <v>45280.432291666664</v>
      </c>
      <c r="CI30" s="3655"/>
      <c r="CJ30" s="3655"/>
      <c r="CK30" s="3655"/>
      <c r="CL30" s="3655"/>
      <c r="CM30" s="3655"/>
      <c r="CN30" s="3655"/>
      <c r="CO30" s="3321"/>
      <c r="CP30" s="3655" t="str">
        <f>IF(TITLE_DATE_PR_CHANGE="",IF(TITLE_DATE_PR="","",TITLE_DATE_PR),TITLE_DATE_PR_CHANGE)</f>
        <v>45280.432291666664</v>
      </c>
      <c r="CQ30" s="3655"/>
      <c r="CR30" s="3655"/>
      <c r="CS30" s="3655"/>
      <c r="CT30" s="3655"/>
      <c r="CU30" s="3655"/>
      <c r="CV30" s="3655"/>
      <c r="CW30" s="3321"/>
      <c r="CX30" s="3655" t="str">
        <f>IF(TITLE_DATE_PR_CHANGE="",IF(TITLE_DATE_PR="","",TITLE_DATE_PR),TITLE_DATE_PR_CHANGE)</f>
        <v>45280.432291666664</v>
      </c>
      <c r="CY30" s="3655"/>
      <c r="CZ30" s="3655"/>
      <c r="DA30" s="3655"/>
      <c r="DB30" s="3655"/>
      <c r="DC30" s="3655"/>
      <c r="DD30" s="3655"/>
      <c r="DE30" s="3321"/>
      <c r="DF30" s="322"/>
      <c r="DG30" s="268"/>
      <c r="DH30" s="368"/>
      <c r="DI30" s="368"/>
      <c r="DJ30" s="368"/>
      <c r="DK30" s="368"/>
      <c r="DL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651" t="str">
        <f>IF(TITLE_NUMBER_PR_CHANGE="",IF(TITLE_NUMBER_PR="","",TITLE_NUMBER_PR),TITLE_NUMBER_PR_CHANGE)</f>
        <v>313-Р</v>
      </c>
      <c r="AM31" s="3651"/>
      <c r="AN31" s="3651"/>
      <c r="AO31" s="3651"/>
      <c r="AP31" s="3651"/>
      <c r="AQ31" s="3651"/>
      <c r="AR31" s="3651"/>
      <c r="AS31" s="3321"/>
      <c r="AT31" s="3651" t="str">
        <f>IF(TITLE_NUMBER_PR_CHANGE="",IF(TITLE_NUMBER_PR="","",TITLE_NUMBER_PR),TITLE_NUMBER_PR_CHANGE)</f>
        <v>313-Р</v>
      </c>
      <c r="AU31" s="3651"/>
      <c r="AV31" s="3651"/>
      <c r="AW31" s="3651"/>
      <c r="AX31" s="3651"/>
      <c r="AY31" s="3651"/>
      <c r="AZ31" s="3651"/>
      <c r="BA31" s="3321"/>
      <c r="BB31" s="3651" t="str">
        <f>IF(TITLE_NUMBER_PR_CHANGE="",IF(TITLE_NUMBER_PR="","",TITLE_NUMBER_PR),TITLE_NUMBER_PR_CHANGE)</f>
        <v>313-Р</v>
      </c>
      <c r="BC31" s="3651"/>
      <c r="BD31" s="3651"/>
      <c r="BE31" s="3651"/>
      <c r="BF31" s="3651"/>
      <c r="BG31" s="3651"/>
      <c r="BH31" s="3651"/>
      <c r="BI31" s="3321"/>
      <c r="BJ31" s="3651" t="str">
        <f>IF(TITLE_NUMBER_PR_CHANGE="",IF(TITLE_NUMBER_PR="","",TITLE_NUMBER_PR),TITLE_NUMBER_PR_CHANGE)</f>
        <v>313-Р</v>
      </c>
      <c r="BK31" s="3651"/>
      <c r="BL31" s="3651"/>
      <c r="BM31" s="3651"/>
      <c r="BN31" s="3651"/>
      <c r="BO31" s="3651"/>
      <c r="BP31" s="3651"/>
      <c r="BQ31" s="3321"/>
      <c r="BR31" s="3651" t="str">
        <f>IF(TITLE_NUMBER_PR_CHANGE="",IF(TITLE_NUMBER_PR="","",TITLE_NUMBER_PR),TITLE_NUMBER_PR_CHANGE)</f>
        <v>313-Р</v>
      </c>
      <c r="BS31" s="3651"/>
      <c r="BT31" s="3651"/>
      <c r="BU31" s="3651"/>
      <c r="BV31" s="3651"/>
      <c r="BW31" s="3651"/>
      <c r="BX31" s="3651"/>
      <c r="BY31" s="3321"/>
      <c r="BZ31" s="3651" t="str">
        <f>IF(TITLE_NUMBER_PR_CHANGE="",IF(TITLE_NUMBER_PR="","",TITLE_NUMBER_PR),TITLE_NUMBER_PR_CHANGE)</f>
        <v>313-Р</v>
      </c>
      <c r="CA31" s="3651"/>
      <c r="CB31" s="3651"/>
      <c r="CC31" s="3651"/>
      <c r="CD31" s="3651"/>
      <c r="CE31" s="3651"/>
      <c r="CF31" s="3651"/>
      <c r="CG31" s="3321"/>
      <c r="CH31" s="3651" t="str">
        <f>IF(TITLE_NUMBER_PR_CHANGE="",IF(TITLE_NUMBER_PR="","",TITLE_NUMBER_PR),TITLE_NUMBER_PR_CHANGE)</f>
        <v>313-Р</v>
      </c>
      <c r="CI31" s="3651"/>
      <c r="CJ31" s="3651"/>
      <c r="CK31" s="3651"/>
      <c r="CL31" s="3651"/>
      <c r="CM31" s="3651"/>
      <c r="CN31" s="3651"/>
      <c r="CO31" s="3321"/>
      <c r="CP31" s="3651" t="str">
        <f>IF(TITLE_NUMBER_PR_CHANGE="",IF(TITLE_NUMBER_PR="","",TITLE_NUMBER_PR),TITLE_NUMBER_PR_CHANGE)</f>
        <v>313-Р</v>
      </c>
      <c r="CQ31" s="3651"/>
      <c r="CR31" s="3651"/>
      <c r="CS31" s="3651"/>
      <c r="CT31" s="3651"/>
      <c r="CU31" s="3651"/>
      <c r="CV31" s="3651"/>
      <c r="CW31" s="3321"/>
      <c r="CX31" s="3651" t="str">
        <f>IF(TITLE_NUMBER_PR_CHANGE="",IF(TITLE_NUMBER_PR="","",TITLE_NUMBER_PR),TITLE_NUMBER_PR_CHANGE)</f>
        <v>313-Р</v>
      </c>
      <c r="CY31" s="3651"/>
      <c r="CZ31" s="3651"/>
      <c r="DA31" s="3651"/>
      <c r="DB31" s="3651"/>
      <c r="DC31" s="3651"/>
      <c r="DD31" s="3651"/>
      <c r="DE31" s="3321"/>
      <c r="DF31" s="322"/>
      <c r="DG31" s="268"/>
      <c r="DH31" s="368"/>
      <c r="DI31" s="368"/>
      <c r="DJ31" s="368"/>
      <c r="DK31" s="368"/>
      <c r="DL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M32" s="3651"/>
      <c r="AN32" s="3651"/>
      <c r="AO32" s="3651"/>
      <c r="AP32" s="3651"/>
      <c r="AQ32" s="3651"/>
      <c r="AR32" s="3651"/>
      <c r="AS32" s="3321"/>
      <c r="AT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U32" s="3651"/>
      <c r="AV32" s="3651"/>
      <c r="AW32" s="3651"/>
      <c r="AX32" s="3651"/>
      <c r="AY32" s="3651"/>
      <c r="AZ32" s="3651"/>
      <c r="BA32" s="3321"/>
      <c r="BB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C32" s="3651"/>
      <c r="BD32" s="3651"/>
      <c r="BE32" s="3651"/>
      <c r="BF32" s="3651"/>
      <c r="BG32" s="3651"/>
      <c r="BH32" s="3651"/>
      <c r="BI32" s="3321"/>
      <c r="BJ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K32" s="3651"/>
      <c r="BL32" s="3651"/>
      <c r="BM32" s="3651"/>
      <c r="BN32" s="3651"/>
      <c r="BO32" s="3651"/>
      <c r="BP32" s="3651"/>
      <c r="BQ32" s="3321"/>
      <c r="BR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S32" s="3651"/>
      <c r="BT32" s="3651"/>
      <c r="BU32" s="3651"/>
      <c r="BV32" s="3651"/>
      <c r="BW32" s="3651"/>
      <c r="BX32" s="3651"/>
      <c r="BY32" s="3321"/>
      <c r="BZ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A32" s="3651"/>
      <c r="CB32" s="3651"/>
      <c r="CC32" s="3651"/>
      <c r="CD32" s="3651"/>
      <c r="CE32" s="3651"/>
      <c r="CF32" s="3651"/>
      <c r="CG32" s="3321"/>
      <c r="CH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I32" s="3651"/>
      <c r="CJ32" s="3651"/>
      <c r="CK32" s="3651"/>
      <c r="CL32" s="3651"/>
      <c r="CM32" s="3651"/>
      <c r="CN32" s="3651"/>
      <c r="CO32" s="3321"/>
      <c r="CP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Q32" s="3651"/>
      <c r="CR32" s="3651"/>
      <c r="CS32" s="3651"/>
      <c r="CT32" s="3651"/>
      <c r="CU32" s="3651"/>
      <c r="CV32" s="3651"/>
      <c r="CW32" s="3321"/>
      <c r="CX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Y32" s="3651"/>
      <c r="CZ32" s="3651"/>
      <c r="DA32" s="3651"/>
      <c r="DB32" s="3651"/>
      <c r="DC32" s="3651"/>
      <c r="DD32" s="3651"/>
      <c r="DE32" s="3321"/>
      <c r="DF32" s="322"/>
      <c r="DG32" s="268"/>
      <c r="DH32" s="368"/>
      <c r="DI32" s="368"/>
      <c r="DJ32" s="368"/>
      <c r="DK32" s="368"/>
      <c r="DL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643"/>
      <c r="AM33" s="3643"/>
      <c r="AN33" s="3643"/>
      <c r="AO33" s="3643"/>
      <c r="AP33" s="3643"/>
      <c r="AQ33" s="3643"/>
      <c r="AR33" s="3643"/>
      <c r="AS33" s="3643"/>
      <c r="AT33" s="3643"/>
      <c r="AU33" s="3643"/>
      <c r="AV33" s="3643"/>
      <c r="AW33" s="3643"/>
      <c r="AX33" s="3643"/>
      <c r="AY33" s="3643"/>
      <c r="AZ33" s="3643"/>
      <c r="BA33" s="3643"/>
      <c r="BB33" s="3643"/>
      <c r="BC33" s="3643"/>
      <c r="BD33" s="3643"/>
      <c r="BE33" s="3643"/>
      <c r="BF33" s="3643"/>
      <c r="BG33" s="3643"/>
      <c r="BH33" s="3643"/>
      <c r="BI33" s="3643"/>
      <c r="BJ33" s="3643"/>
      <c r="BK33" s="3643"/>
      <c r="BL33" s="3643"/>
      <c r="BM33" s="3643"/>
      <c r="BN33" s="3643"/>
      <c r="BO33" s="3643"/>
      <c r="BP33" s="3643"/>
      <c r="BQ33" s="3643"/>
      <c r="BR33" s="3643"/>
      <c r="BS33" s="3643"/>
      <c r="BT33" s="3643"/>
      <c r="BU33" s="3643"/>
      <c r="BV33" s="3643"/>
      <c r="BW33" s="3643"/>
      <c r="BX33" s="3643"/>
      <c r="BY33" s="3643"/>
      <c r="BZ33" s="3643"/>
      <c r="CA33" s="3643"/>
      <c r="CB33" s="3643"/>
      <c r="CC33" s="3643"/>
      <c r="CD33" s="3643"/>
      <c r="CE33" s="3643"/>
      <c r="CF33" s="3643"/>
      <c r="CG33" s="3643"/>
      <c r="CH33" s="3643"/>
      <c r="CI33" s="3643"/>
      <c r="CJ33" s="3643"/>
      <c r="CK33" s="3643"/>
      <c r="CL33" s="3643"/>
      <c r="CM33" s="3643"/>
      <c r="CN33" s="3643"/>
      <c r="CO33" s="3643"/>
      <c r="CP33" s="3643"/>
      <c r="CQ33" s="3643"/>
      <c r="CR33" s="3643"/>
      <c r="CS33" s="3643"/>
      <c r="CT33" s="3643"/>
      <c r="CU33" s="3643"/>
      <c r="CV33" s="3643"/>
      <c r="CW33" s="3643"/>
      <c r="CX33" s="3643"/>
      <c r="CY33" s="3643"/>
      <c r="CZ33" s="3643"/>
      <c r="DA33" s="3643"/>
      <c r="DB33" s="3643"/>
      <c r="DC33" s="3643"/>
      <c r="DD33" s="3643"/>
      <c r="DE33" s="3643"/>
      <c r="DF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655" t="str">
        <f>IF(TITLE_DATE_PR_CHANGE="",IF(TITLE_DATE_PR="","",TITLE_DATE_PR),TITLE_DATE_PR_CHANGE)</f>
        <v>45280.432291666664</v>
      </c>
      <c r="AM34" s="3655"/>
      <c r="AN34" s="3655"/>
      <c r="AO34" s="3655"/>
      <c r="AP34" s="3655"/>
      <c r="AQ34" s="3655"/>
      <c r="AR34" s="3655"/>
      <c r="AS34" s="3321"/>
      <c r="AT34" s="3655" t="str">
        <f>IF(TITLE_DATE_PR_CHANGE="",IF(TITLE_DATE_PR="","",TITLE_DATE_PR),TITLE_DATE_PR_CHANGE)</f>
        <v>45280.432291666664</v>
      </c>
      <c r="AU34" s="3655"/>
      <c r="AV34" s="3655"/>
      <c r="AW34" s="3655"/>
      <c r="AX34" s="3655"/>
      <c r="AY34" s="3655"/>
      <c r="AZ34" s="3655"/>
      <c r="BA34" s="3321"/>
      <c r="BB34" s="3655" t="str">
        <f>IF(TITLE_DATE_PR_CHANGE="",IF(TITLE_DATE_PR="","",TITLE_DATE_PR),TITLE_DATE_PR_CHANGE)</f>
        <v>45280.432291666664</v>
      </c>
      <c r="BC34" s="3655"/>
      <c r="BD34" s="3655"/>
      <c r="BE34" s="3655"/>
      <c r="BF34" s="3655"/>
      <c r="BG34" s="3655"/>
      <c r="BH34" s="3655"/>
      <c r="BI34" s="3321"/>
      <c r="BJ34" s="3655" t="str">
        <f>IF(TITLE_DATE_PR_CHANGE="",IF(TITLE_DATE_PR="","",TITLE_DATE_PR),TITLE_DATE_PR_CHANGE)</f>
        <v>45280.432291666664</v>
      </c>
      <c r="BK34" s="3655"/>
      <c r="BL34" s="3655"/>
      <c r="BM34" s="3655"/>
      <c r="BN34" s="3655"/>
      <c r="BO34" s="3655"/>
      <c r="BP34" s="3655"/>
      <c r="BQ34" s="3321"/>
      <c r="BR34" s="3655" t="str">
        <f>IF(TITLE_DATE_PR_CHANGE="",IF(TITLE_DATE_PR="","",TITLE_DATE_PR),TITLE_DATE_PR_CHANGE)</f>
        <v>45280.432291666664</v>
      </c>
      <c r="BS34" s="3655"/>
      <c r="BT34" s="3655"/>
      <c r="BU34" s="3655"/>
      <c r="BV34" s="3655"/>
      <c r="BW34" s="3655"/>
      <c r="BX34" s="3655"/>
      <c r="BY34" s="3321"/>
      <c r="BZ34" s="3655" t="str">
        <f>IF(TITLE_DATE_PR_CHANGE="",IF(TITLE_DATE_PR="","",TITLE_DATE_PR),TITLE_DATE_PR_CHANGE)</f>
        <v>45280.432291666664</v>
      </c>
      <c r="CA34" s="3655"/>
      <c r="CB34" s="3655"/>
      <c r="CC34" s="3655"/>
      <c r="CD34" s="3655"/>
      <c r="CE34" s="3655"/>
      <c r="CF34" s="3655"/>
      <c r="CG34" s="3321"/>
      <c r="CH34" s="3655" t="str">
        <f>IF(TITLE_DATE_PR_CHANGE="",IF(TITLE_DATE_PR="","",TITLE_DATE_PR),TITLE_DATE_PR_CHANGE)</f>
        <v>45280.432291666664</v>
      </c>
      <c r="CI34" s="3655"/>
      <c r="CJ34" s="3655"/>
      <c r="CK34" s="3655"/>
      <c r="CL34" s="3655"/>
      <c r="CM34" s="3655"/>
      <c r="CN34" s="3655"/>
      <c r="CO34" s="3321"/>
      <c r="CP34" s="3655" t="str">
        <f>IF(TITLE_DATE_PR_CHANGE="",IF(TITLE_DATE_PR="","",TITLE_DATE_PR),TITLE_DATE_PR_CHANGE)</f>
        <v>45280.432291666664</v>
      </c>
      <c r="CQ34" s="3655"/>
      <c r="CR34" s="3655"/>
      <c r="CS34" s="3655"/>
      <c r="CT34" s="3655"/>
      <c r="CU34" s="3655"/>
      <c r="CV34" s="3655"/>
      <c r="CW34" s="3321"/>
      <c r="CX34" s="3655" t="str">
        <f>IF(TITLE_DATE_PR_CHANGE="",IF(TITLE_DATE_PR="","",TITLE_DATE_PR),TITLE_DATE_PR_CHANGE)</f>
        <v>45280.432291666664</v>
      </c>
      <c r="CY34" s="3655"/>
      <c r="CZ34" s="3655"/>
      <c r="DA34" s="3655"/>
      <c r="DB34" s="3655"/>
      <c r="DC34" s="3655"/>
      <c r="DD34" s="3655"/>
      <c r="DE34" s="3321"/>
      <c r="DF34" s="322"/>
      <c r="DG34" s="268"/>
      <c r="DH34" s="368"/>
      <c r="DI34" s="368"/>
      <c r="DJ34" s="368"/>
      <c r="DK34" s="368"/>
      <c r="DL34" s="368"/>
    </row>
    <row s="3644" customFormat="1" customHeight="1" ht="18.7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651" t="str">
        <f>IF(TITLE_NUMBER_PR_CHANGE="",IF(TITLE_NUMBER_PR="","",TITLE_NUMBER_PR),TITLE_NUMBER_PR_CHANGE)</f>
        <v>313-Р</v>
      </c>
      <c r="AM35" s="3651"/>
      <c r="AN35" s="3651"/>
      <c r="AO35" s="3651"/>
      <c r="AP35" s="3651"/>
      <c r="AQ35" s="3651"/>
      <c r="AR35" s="3651"/>
      <c r="AS35" s="3321"/>
      <c r="AT35" s="3651" t="str">
        <f>IF(TITLE_NUMBER_PR_CHANGE="",IF(TITLE_NUMBER_PR="","",TITLE_NUMBER_PR),TITLE_NUMBER_PR_CHANGE)</f>
        <v>313-Р</v>
      </c>
      <c r="AU35" s="3651"/>
      <c r="AV35" s="3651"/>
      <c r="AW35" s="3651"/>
      <c r="AX35" s="3651"/>
      <c r="AY35" s="3651"/>
      <c r="AZ35" s="3651"/>
      <c r="BA35" s="3321"/>
      <c r="BB35" s="3651" t="str">
        <f>IF(TITLE_NUMBER_PR_CHANGE="",IF(TITLE_NUMBER_PR="","",TITLE_NUMBER_PR),TITLE_NUMBER_PR_CHANGE)</f>
        <v>313-Р</v>
      </c>
      <c r="BC35" s="3651"/>
      <c r="BD35" s="3651"/>
      <c r="BE35" s="3651"/>
      <c r="BF35" s="3651"/>
      <c r="BG35" s="3651"/>
      <c r="BH35" s="3651"/>
      <c r="BI35" s="3321"/>
      <c r="BJ35" s="3651" t="str">
        <f>IF(TITLE_NUMBER_PR_CHANGE="",IF(TITLE_NUMBER_PR="","",TITLE_NUMBER_PR),TITLE_NUMBER_PR_CHANGE)</f>
        <v>313-Р</v>
      </c>
      <c r="BK35" s="3651"/>
      <c r="BL35" s="3651"/>
      <c r="BM35" s="3651"/>
      <c r="BN35" s="3651"/>
      <c r="BO35" s="3651"/>
      <c r="BP35" s="3651"/>
      <c r="BQ35" s="3321"/>
      <c r="BR35" s="3651" t="str">
        <f>IF(TITLE_NUMBER_PR_CHANGE="",IF(TITLE_NUMBER_PR="","",TITLE_NUMBER_PR),TITLE_NUMBER_PR_CHANGE)</f>
        <v>313-Р</v>
      </c>
      <c r="BS35" s="3651"/>
      <c r="BT35" s="3651"/>
      <c r="BU35" s="3651"/>
      <c r="BV35" s="3651"/>
      <c r="BW35" s="3651"/>
      <c r="BX35" s="3651"/>
      <c r="BY35" s="3321"/>
      <c r="BZ35" s="3651" t="str">
        <f>IF(TITLE_NUMBER_PR_CHANGE="",IF(TITLE_NUMBER_PR="","",TITLE_NUMBER_PR),TITLE_NUMBER_PR_CHANGE)</f>
        <v>313-Р</v>
      </c>
      <c r="CA35" s="3651"/>
      <c r="CB35" s="3651"/>
      <c r="CC35" s="3651"/>
      <c r="CD35" s="3651"/>
      <c r="CE35" s="3651"/>
      <c r="CF35" s="3651"/>
      <c r="CG35" s="3321"/>
      <c r="CH35" s="3651" t="str">
        <f>IF(TITLE_NUMBER_PR_CHANGE="",IF(TITLE_NUMBER_PR="","",TITLE_NUMBER_PR),TITLE_NUMBER_PR_CHANGE)</f>
        <v>313-Р</v>
      </c>
      <c r="CI35" s="3651"/>
      <c r="CJ35" s="3651"/>
      <c r="CK35" s="3651"/>
      <c r="CL35" s="3651"/>
      <c r="CM35" s="3651"/>
      <c r="CN35" s="3651"/>
      <c r="CO35" s="3321"/>
      <c r="CP35" s="3651" t="str">
        <f>IF(TITLE_NUMBER_PR_CHANGE="",IF(TITLE_NUMBER_PR="","",TITLE_NUMBER_PR),TITLE_NUMBER_PR_CHANGE)</f>
        <v>313-Р</v>
      </c>
      <c r="CQ35" s="3651"/>
      <c r="CR35" s="3651"/>
      <c r="CS35" s="3651"/>
      <c r="CT35" s="3651"/>
      <c r="CU35" s="3651"/>
      <c r="CV35" s="3651"/>
      <c r="CW35" s="3321"/>
      <c r="CX35" s="3651" t="str">
        <f>IF(TITLE_NUMBER_PR_CHANGE="",IF(TITLE_NUMBER_PR="","",TITLE_NUMBER_PR),TITLE_NUMBER_PR_CHANGE)</f>
        <v>313-Р</v>
      </c>
      <c r="CY35" s="3651"/>
      <c r="CZ35" s="3651"/>
      <c r="DA35" s="3651"/>
      <c r="DB35" s="3651"/>
      <c r="DC35" s="3651"/>
      <c r="DD35" s="3651"/>
      <c r="DE35" s="3321"/>
      <c r="DF35" s="322"/>
      <c r="DG35" s="268"/>
      <c r="DH35" s="368"/>
      <c r="DI35" s="368"/>
      <c r="DJ35" s="368"/>
      <c r="DK35" s="368"/>
      <c r="DL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421</v>
      </c>
      <c r="AD36" s="322"/>
      <c r="AE36" s="322"/>
      <c r="AF36" s="322"/>
      <c r="AG36" s="322"/>
      <c r="AH36" s="322"/>
      <c r="AI36" s="322"/>
      <c r="AJ36" s="322"/>
      <c r="AK36" s="266" t="s">
        <v>421</v>
      </c>
      <c r="AL36" s="3321"/>
      <c r="AM36" s="3321"/>
      <c r="AN36" s="3321"/>
      <c r="AO36" s="3321"/>
      <c r="AP36" s="3321"/>
      <c r="AQ36" s="3321"/>
      <c r="AR36" s="3321"/>
      <c r="AS36" s="3659" t="s">
        <v>421</v>
      </c>
      <c r="AT36" s="3321"/>
      <c r="AU36" s="3321"/>
      <c r="AV36" s="3321"/>
      <c r="AW36" s="3321"/>
      <c r="AX36" s="3321"/>
      <c r="AY36" s="3321"/>
      <c r="AZ36" s="3321"/>
      <c r="BA36" s="3659" t="s">
        <v>421</v>
      </c>
      <c r="BB36" s="3321"/>
      <c r="BC36" s="3321"/>
      <c r="BD36" s="3321"/>
      <c r="BE36" s="3321"/>
      <c r="BF36" s="3321"/>
      <c r="BG36" s="3321"/>
      <c r="BH36" s="3321"/>
      <c r="BI36" s="3659" t="s">
        <v>421</v>
      </c>
      <c r="BJ36" s="3321"/>
      <c r="BK36" s="3321"/>
      <c r="BL36" s="3321"/>
      <c r="BM36" s="3321"/>
      <c r="BN36" s="3321"/>
      <c r="BO36" s="3321"/>
      <c r="BP36" s="3321"/>
      <c r="BQ36" s="3659" t="s">
        <v>421</v>
      </c>
      <c r="BR36" s="3321"/>
      <c r="BS36" s="3321"/>
      <c r="BT36" s="3321"/>
      <c r="BU36" s="3321"/>
      <c r="BV36" s="3321"/>
      <c r="BW36" s="3321"/>
      <c r="BX36" s="3321"/>
      <c r="BY36" s="3659" t="s">
        <v>421</v>
      </c>
      <c r="BZ36" s="3321"/>
      <c r="CA36" s="3321"/>
      <c r="CB36" s="3321"/>
      <c r="CC36" s="3321"/>
      <c r="CD36" s="3321"/>
      <c r="CE36" s="3321"/>
      <c r="CF36" s="3321"/>
      <c r="CG36" s="3659" t="s">
        <v>421</v>
      </c>
      <c r="CH36" s="3321"/>
      <c r="CI36" s="3321"/>
      <c r="CJ36" s="3321"/>
      <c r="CK36" s="3321"/>
      <c r="CL36" s="3321"/>
      <c r="CM36" s="3321"/>
      <c r="CN36" s="3321"/>
      <c r="CO36" s="3659" t="s">
        <v>421</v>
      </c>
      <c r="CP36" s="3321"/>
      <c r="CQ36" s="3321"/>
      <c r="CR36" s="3321"/>
      <c r="CS36" s="3321"/>
      <c r="CT36" s="3321"/>
      <c r="CU36" s="3321"/>
      <c r="CV36" s="3321"/>
      <c r="CW36" s="3659" t="s">
        <v>421</v>
      </c>
      <c r="CX36" s="3321"/>
      <c r="CY36" s="3321"/>
      <c r="CZ36" s="3321"/>
      <c r="DA36" s="3321"/>
      <c r="DB36" s="3321"/>
      <c r="DC36" s="3321"/>
      <c r="DD36" s="3321"/>
      <c r="DE36" s="3659" t="s">
        <v>421</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62" t="s">
        <v>422</v>
      </c>
      <c r="AM37" s="3662"/>
      <c r="AN37" s="3662"/>
      <c r="AO37" s="3662"/>
      <c r="AP37" s="3662"/>
      <c r="AQ37" s="3662"/>
      <c r="AR37" s="3662"/>
      <c r="AS37" s="3662"/>
      <c r="AT37" s="3662" t="s">
        <v>422</v>
      </c>
      <c r="AU37" s="3662"/>
      <c r="AV37" s="3662"/>
      <c r="AW37" s="3662"/>
      <c r="AX37" s="3662"/>
      <c r="AY37" s="3662"/>
      <c r="AZ37" s="3662"/>
      <c r="BA37" s="3662"/>
      <c r="BB37" s="3662" t="s">
        <v>422</v>
      </c>
      <c r="BC37" s="3662"/>
      <c r="BD37" s="3662"/>
      <c r="BE37" s="3662"/>
      <c r="BF37" s="3662"/>
      <c r="BG37" s="3662"/>
      <c r="BH37" s="3662"/>
      <c r="BI37" s="3662"/>
      <c r="BJ37" s="3662" t="s">
        <v>422</v>
      </c>
      <c r="BK37" s="3662"/>
      <c r="BL37" s="3662"/>
      <c r="BM37" s="3662"/>
      <c r="BN37" s="3662"/>
      <c r="BO37" s="3662"/>
      <c r="BP37" s="3662"/>
      <c r="BQ37" s="3662"/>
      <c r="BR37" s="3662" t="s">
        <v>422</v>
      </c>
      <c r="BS37" s="3662"/>
      <c r="BT37" s="3662"/>
      <c r="BU37" s="3662"/>
      <c r="BV37" s="3662"/>
      <c r="BW37" s="3662"/>
      <c r="BX37" s="3662"/>
      <c r="BY37" s="3662"/>
      <c r="BZ37" s="3662" t="s">
        <v>422</v>
      </c>
      <c r="CA37" s="3662"/>
      <c r="CB37" s="3662"/>
      <c r="CC37" s="3662"/>
      <c r="CD37" s="3662"/>
      <c r="CE37" s="3662"/>
      <c r="CF37" s="3662"/>
      <c r="CG37" s="3662"/>
      <c r="CH37" s="3662" t="s">
        <v>422</v>
      </c>
      <c r="CI37" s="3662"/>
      <c r="CJ37" s="3662"/>
      <c r="CK37" s="3662"/>
      <c r="CL37" s="3662"/>
      <c r="CM37" s="3662"/>
      <c r="CN37" s="3662"/>
      <c r="CO37" s="3662"/>
      <c r="CP37" s="3662" t="s">
        <v>422</v>
      </c>
      <c r="CQ37" s="3662"/>
      <c r="CR37" s="3662"/>
      <c r="CS37" s="3662"/>
      <c r="CT37" s="3662"/>
      <c r="CU37" s="3662"/>
      <c r="CV37" s="3662"/>
      <c r="CW37" s="3662"/>
      <c r="CX37" s="3662" t="s">
        <v>422</v>
      </c>
      <c r="CY37" s="3662"/>
      <c r="CZ37" s="3662"/>
      <c r="DA37" s="3662"/>
      <c r="DB37" s="3662"/>
      <c r="DC37" s="3662"/>
      <c r="DD37" s="3662"/>
      <c r="DE37" s="3662"/>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3663" t="s">
        <v>295</v>
      </c>
      <c r="AM38" s="3663"/>
      <c r="AN38" s="3663"/>
      <c r="AO38" s="3663"/>
      <c r="AP38" s="3663"/>
      <c r="AQ38" s="3663"/>
      <c r="AR38" s="3663"/>
      <c r="AS38" s="3663"/>
      <c r="AT38" s="3663" t="s">
        <v>295</v>
      </c>
      <c r="AU38" s="3663"/>
      <c r="AV38" s="3663"/>
      <c r="AW38" s="3663"/>
      <c r="AX38" s="3663"/>
      <c r="AY38" s="3663"/>
      <c r="AZ38" s="3663"/>
      <c r="BA38" s="3663"/>
      <c r="BB38" s="3663" t="s">
        <v>295</v>
      </c>
      <c r="BC38" s="3663"/>
      <c r="BD38" s="3663"/>
      <c r="BE38" s="3663"/>
      <c r="BF38" s="3663"/>
      <c r="BG38" s="3663"/>
      <c r="BH38" s="3663"/>
      <c r="BI38" s="3663"/>
      <c r="BJ38" s="3663" t="s">
        <v>295</v>
      </c>
      <c r="BK38" s="3663"/>
      <c r="BL38" s="3663"/>
      <c r="BM38" s="3663"/>
      <c r="BN38" s="3663"/>
      <c r="BO38" s="3663"/>
      <c r="BP38" s="3663"/>
      <c r="BQ38" s="3663"/>
      <c r="BR38" s="3663" t="s">
        <v>295</v>
      </c>
      <c r="BS38" s="3663"/>
      <c r="BT38" s="3663"/>
      <c r="BU38" s="3663"/>
      <c r="BV38" s="3663"/>
      <c r="BW38" s="3663"/>
      <c r="BX38" s="3663"/>
      <c r="BY38" s="3663"/>
      <c r="BZ38" s="3663" t="s">
        <v>295</v>
      </c>
      <c r="CA38" s="3663"/>
      <c r="CB38" s="3663"/>
      <c r="CC38" s="3663"/>
      <c r="CD38" s="3663"/>
      <c r="CE38" s="3663"/>
      <c r="CF38" s="3663"/>
      <c r="CG38" s="3663"/>
      <c r="CH38" s="3663" t="s">
        <v>295</v>
      </c>
      <c r="CI38" s="3663"/>
      <c r="CJ38" s="3663"/>
      <c r="CK38" s="3663"/>
      <c r="CL38" s="3663"/>
      <c r="CM38" s="3663"/>
      <c r="CN38" s="3663"/>
      <c r="CO38" s="3663"/>
      <c r="CP38" s="3663" t="s">
        <v>295</v>
      </c>
      <c r="CQ38" s="3663"/>
      <c r="CR38" s="3663"/>
      <c r="CS38" s="3663"/>
      <c r="CT38" s="3663"/>
      <c r="CU38" s="3663"/>
      <c r="CV38" s="3663"/>
      <c r="CW38" s="3663"/>
      <c r="CX38" s="3663" t="s">
        <v>295</v>
      </c>
      <c r="CY38" s="3663"/>
      <c r="CZ38" s="3663"/>
      <c r="DA38" s="3663"/>
      <c r="DB38" s="3663"/>
      <c r="DC38" s="3663"/>
      <c r="DD38" s="3663"/>
      <c r="DE38" s="3663"/>
      <c r="DF38" s="1971"/>
      <c r="DG38" s="1971"/>
    </row>
    <row customHeight="1" ht="14.25">
      <c r="Q39" s="377"/>
      <c r="R39" s="377"/>
      <c r="S39" s="2125" t="s">
        <v>87</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3670" t="s">
        <v>424</v>
      </c>
      <c r="AM39" s="3671"/>
      <c r="AN39" s="3671"/>
      <c r="AO39" s="3671"/>
      <c r="AP39" s="3671"/>
      <c r="AQ39" s="3671"/>
      <c r="AR39" s="3672"/>
      <c r="AS39" s="3673" t="s">
        <v>425</v>
      </c>
      <c r="AT39" s="3670" t="s">
        <v>424</v>
      </c>
      <c r="AU39" s="3671"/>
      <c r="AV39" s="3671"/>
      <c r="AW39" s="3671"/>
      <c r="AX39" s="3671"/>
      <c r="AY39" s="3671"/>
      <c r="AZ39" s="3672"/>
      <c r="BA39" s="3673" t="s">
        <v>425</v>
      </c>
      <c r="BB39" s="3670" t="s">
        <v>424</v>
      </c>
      <c r="BC39" s="3671"/>
      <c r="BD39" s="3671"/>
      <c r="BE39" s="3671"/>
      <c r="BF39" s="3671"/>
      <c r="BG39" s="3671"/>
      <c r="BH39" s="3672"/>
      <c r="BI39" s="3673" t="s">
        <v>425</v>
      </c>
      <c r="BJ39" s="3670" t="s">
        <v>424</v>
      </c>
      <c r="BK39" s="3671"/>
      <c r="BL39" s="3671"/>
      <c r="BM39" s="3671"/>
      <c r="BN39" s="3671"/>
      <c r="BO39" s="3671"/>
      <c r="BP39" s="3672"/>
      <c r="BQ39" s="3673" t="s">
        <v>425</v>
      </c>
      <c r="BR39" s="3670" t="s">
        <v>424</v>
      </c>
      <c r="BS39" s="3671"/>
      <c r="BT39" s="3671"/>
      <c r="BU39" s="3671"/>
      <c r="BV39" s="3671"/>
      <c r="BW39" s="3671"/>
      <c r="BX39" s="3672"/>
      <c r="BY39" s="3673" t="s">
        <v>425</v>
      </c>
      <c r="BZ39" s="3670" t="s">
        <v>424</v>
      </c>
      <c r="CA39" s="3671"/>
      <c r="CB39" s="3671"/>
      <c r="CC39" s="3671"/>
      <c r="CD39" s="3671"/>
      <c r="CE39" s="3671"/>
      <c r="CF39" s="3672"/>
      <c r="CG39" s="3673" t="s">
        <v>425</v>
      </c>
      <c r="CH39" s="3670" t="s">
        <v>424</v>
      </c>
      <c r="CI39" s="3671"/>
      <c r="CJ39" s="3671"/>
      <c r="CK39" s="3671"/>
      <c r="CL39" s="3671"/>
      <c r="CM39" s="3671"/>
      <c r="CN39" s="3672"/>
      <c r="CO39" s="3673" t="s">
        <v>425</v>
      </c>
      <c r="CP39" s="3670" t="s">
        <v>424</v>
      </c>
      <c r="CQ39" s="3671"/>
      <c r="CR39" s="3671"/>
      <c r="CS39" s="3671"/>
      <c r="CT39" s="3671"/>
      <c r="CU39" s="3671"/>
      <c r="CV39" s="3672"/>
      <c r="CW39" s="3673" t="s">
        <v>425</v>
      </c>
      <c r="CX39" s="3670" t="s">
        <v>424</v>
      </c>
      <c r="CY39" s="3671"/>
      <c r="CZ39" s="3671"/>
      <c r="DA39" s="3671"/>
      <c r="DB39" s="3671"/>
      <c r="DC39" s="3671"/>
      <c r="DD39" s="3672"/>
      <c r="DE39" s="3673" t="s">
        <v>425</v>
      </c>
      <c r="DF39" s="2132" t="s">
        <v>427</v>
      </c>
      <c r="DG39" s="1971"/>
    </row>
    <row customHeight="1" ht="33.75">
      <c r="Q40" s="377"/>
      <c r="R40" s="377"/>
      <c r="S40" s="2125"/>
      <c r="T40" s="2062"/>
      <c r="U40" s="1038"/>
      <c r="V40" s="2135" t="s">
        <v>428</v>
      </c>
      <c r="W40" s="2116" t="s">
        <v>429</v>
      </c>
      <c r="X40" s="2118" t="s">
        <v>430</v>
      </c>
      <c r="Y40" s="2120"/>
      <c r="Z40" s="2118" t="s">
        <v>446</v>
      </c>
      <c r="AA40" s="2119"/>
      <c r="AB40" s="2120"/>
      <c r="AC40" s="2130"/>
      <c r="AD40" s="2135" t="s">
        <v>428</v>
      </c>
      <c r="AE40" s="2116" t="s">
        <v>429</v>
      </c>
      <c r="AF40" s="2118" t="s">
        <v>430</v>
      </c>
      <c r="AG40" s="2120"/>
      <c r="AH40" s="2118" t="s">
        <v>431</v>
      </c>
      <c r="AI40" s="2119"/>
      <c r="AJ40" s="2120"/>
      <c r="AK40" s="2130"/>
      <c r="AL40" s="3682" t="s">
        <v>428</v>
      </c>
      <c r="AM40" s="3683" t="s">
        <v>429</v>
      </c>
      <c r="AN40" s="3684" t="s">
        <v>430</v>
      </c>
      <c r="AO40" s="3685"/>
      <c r="AP40" s="3684" t="s">
        <v>446</v>
      </c>
      <c r="AQ40" s="3686"/>
      <c r="AR40" s="3685"/>
      <c r="AS40" s="3687"/>
      <c r="AT40" s="3682" t="s">
        <v>428</v>
      </c>
      <c r="AU40" s="3683" t="s">
        <v>429</v>
      </c>
      <c r="AV40" s="3684" t="s">
        <v>430</v>
      </c>
      <c r="AW40" s="3685"/>
      <c r="AX40" s="3684" t="s">
        <v>446</v>
      </c>
      <c r="AY40" s="3686"/>
      <c r="AZ40" s="3685"/>
      <c r="BA40" s="3687"/>
      <c r="BB40" s="3682" t="s">
        <v>428</v>
      </c>
      <c r="BC40" s="3683" t="s">
        <v>429</v>
      </c>
      <c r="BD40" s="3684" t="s">
        <v>430</v>
      </c>
      <c r="BE40" s="3685"/>
      <c r="BF40" s="3684" t="s">
        <v>446</v>
      </c>
      <c r="BG40" s="3686"/>
      <c r="BH40" s="3685"/>
      <c r="BI40" s="3687"/>
      <c r="BJ40" s="3682" t="s">
        <v>428</v>
      </c>
      <c r="BK40" s="3683" t="s">
        <v>429</v>
      </c>
      <c r="BL40" s="3684" t="s">
        <v>430</v>
      </c>
      <c r="BM40" s="3685"/>
      <c r="BN40" s="3684" t="s">
        <v>446</v>
      </c>
      <c r="BO40" s="3686"/>
      <c r="BP40" s="3685"/>
      <c r="BQ40" s="3687"/>
      <c r="BR40" s="3682" t="s">
        <v>428</v>
      </c>
      <c r="BS40" s="3683" t="s">
        <v>429</v>
      </c>
      <c r="BT40" s="3684" t="s">
        <v>430</v>
      </c>
      <c r="BU40" s="3685"/>
      <c r="BV40" s="3684" t="s">
        <v>446</v>
      </c>
      <c r="BW40" s="3686"/>
      <c r="BX40" s="3685"/>
      <c r="BY40" s="3687"/>
      <c r="BZ40" s="3682" t="s">
        <v>428</v>
      </c>
      <c r="CA40" s="3683" t="s">
        <v>429</v>
      </c>
      <c r="CB40" s="3684" t="s">
        <v>430</v>
      </c>
      <c r="CC40" s="3685"/>
      <c r="CD40" s="3684" t="s">
        <v>446</v>
      </c>
      <c r="CE40" s="3686"/>
      <c r="CF40" s="3685"/>
      <c r="CG40" s="3687"/>
      <c r="CH40" s="3682" t="s">
        <v>428</v>
      </c>
      <c r="CI40" s="3683" t="s">
        <v>429</v>
      </c>
      <c r="CJ40" s="3684" t="s">
        <v>430</v>
      </c>
      <c r="CK40" s="3685"/>
      <c r="CL40" s="3684" t="s">
        <v>446</v>
      </c>
      <c r="CM40" s="3686"/>
      <c r="CN40" s="3685"/>
      <c r="CO40" s="3687"/>
      <c r="CP40" s="3682" t="s">
        <v>428</v>
      </c>
      <c r="CQ40" s="3683" t="s">
        <v>429</v>
      </c>
      <c r="CR40" s="3684" t="s">
        <v>430</v>
      </c>
      <c r="CS40" s="3685"/>
      <c r="CT40" s="3684" t="s">
        <v>446</v>
      </c>
      <c r="CU40" s="3686"/>
      <c r="CV40" s="3685"/>
      <c r="CW40" s="3687"/>
      <c r="CX40" s="3682" t="s">
        <v>428</v>
      </c>
      <c r="CY40" s="3683" t="s">
        <v>429</v>
      </c>
      <c r="CZ40" s="3684" t="s">
        <v>430</v>
      </c>
      <c r="DA40" s="3685"/>
      <c r="DB40" s="3684" t="s">
        <v>446</v>
      </c>
      <c r="DC40" s="3686"/>
      <c r="DD40" s="3685"/>
      <c r="DE40" s="3687"/>
      <c r="DF40" s="2133"/>
      <c r="DG40" s="1971"/>
    </row>
    <row customHeight="1" ht="33.7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3699"/>
      <c r="AM41" s="3700"/>
      <c r="AN41" s="3701" t="s">
        <v>439</v>
      </c>
      <c r="AO41" s="3701" t="s">
        <v>440</v>
      </c>
      <c r="AP41" s="3701" t="s">
        <v>441</v>
      </c>
      <c r="AQ41" s="3702" t="s">
        <v>442</v>
      </c>
      <c r="AR41" s="3703"/>
      <c r="AS41" s="3704"/>
      <c r="AT41" s="3699"/>
      <c r="AU41" s="3700"/>
      <c r="AV41" s="3701" t="s">
        <v>439</v>
      </c>
      <c r="AW41" s="3701" t="s">
        <v>440</v>
      </c>
      <c r="AX41" s="3701" t="s">
        <v>441</v>
      </c>
      <c r="AY41" s="3702" t="s">
        <v>442</v>
      </c>
      <c r="AZ41" s="3703"/>
      <c r="BA41" s="3704"/>
      <c r="BB41" s="3699"/>
      <c r="BC41" s="3700"/>
      <c r="BD41" s="3701" t="s">
        <v>439</v>
      </c>
      <c r="BE41" s="3701" t="s">
        <v>440</v>
      </c>
      <c r="BF41" s="3701" t="s">
        <v>441</v>
      </c>
      <c r="BG41" s="3702" t="s">
        <v>442</v>
      </c>
      <c r="BH41" s="3703"/>
      <c r="BI41" s="3704"/>
      <c r="BJ41" s="3699"/>
      <c r="BK41" s="3700"/>
      <c r="BL41" s="3701" t="s">
        <v>439</v>
      </c>
      <c r="BM41" s="3701" t="s">
        <v>440</v>
      </c>
      <c r="BN41" s="3701" t="s">
        <v>441</v>
      </c>
      <c r="BO41" s="3702" t="s">
        <v>442</v>
      </c>
      <c r="BP41" s="3703"/>
      <c r="BQ41" s="3704"/>
      <c r="BR41" s="3699"/>
      <c r="BS41" s="3700"/>
      <c r="BT41" s="3701" t="s">
        <v>439</v>
      </c>
      <c r="BU41" s="3701" t="s">
        <v>440</v>
      </c>
      <c r="BV41" s="3701" t="s">
        <v>441</v>
      </c>
      <c r="BW41" s="3702" t="s">
        <v>442</v>
      </c>
      <c r="BX41" s="3703"/>
      <c r="BY41" s="3704"/>
      <c r="BZ41" s="3699"/>
      <c r="CA41" s="3700"/>
      <c r="CB41" s="3701" t="s">
        <v>439</v>
      </c>
      <c r="CC41" s="3701" t="s">
        <v>440</v>
      </c>
      <c r="CD41" s="3701" t="s">
        <v>441</v>
      </c>
      <c r="CE41" s="3702" t="s">
        <v>442</v>
      </c>
      <c r="CF41" s="3703"/>
      <c r="CG41" s="3704"/>
      <c r="CH41" s="3699"/>
      <c r="CI41" s="3700"/>
      <c r="CJ41" s="3701" t="s">
        <v>439</v>
      </c>
      <c r="CK41" s="3701" t="s">
        <v>440</v>
      </c>
      <c r="CL41" s="3701" t="s">
        <v>441</v>
      </c>
      <c r="CM41" s="3702" t="s">
        <v>442</v>
      </c>
      <c r="CN41" s="3703"/>
      <c r="CO41" s="3704"/>
      <c r="CP41" s="3699"/>
      <c r="CQ41" s="3700"/>
      <c r="CR41" s="3701" t="s">
        <v>439</v>
      </c>
      <c r="CS41" s="3701" t="s">
        <v>440</v>
      </c>
      <c r="CT41" s="3701" t="s">
        <v>441</v>
      </c>
      <c r="CU41" s="3702" t="s">
        <v>442</v>
      </c>
      <c r="CV41" s="3703"/>
      <c r="CW41" s="3704"/>
      <c r="CX41" s="3699"/>
      <c r="CY41" s="3700"/>
      <c r="CZ41" s="3701" t="s">
        <v>439</v>
      </c>
      <c r="DA41" s="3701" t="s">
        <v>440</v>
      </c>
      <c r="DB41" s="3701" t="s">
        <v>441</v>
      </c>
      <c r="DC41" s="3702" t="s">
        <v>442</v>
      </c>
      <c r="DD41" s="3703"/>
      <c r="DE41" s="3704"/>
      <c r="DF41" s="2134"/>
      <c r="DG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715">
        <f>OFFSET(AL42,0,-1)+1</f>
        <v>3</v>
      </c>
      <c r="AM42" s="3715"/>
      <c r="AN42" s="3715">
        <f>OFFSET(AN42,0,-1)+1</f>
        <v>1</v>
      </c>
      <c r="AO42" s="3715">
        <f>OFFSET(AO42,0,-1)+1</f>
        <v>2</v>
      </c>
      <c r="AP42" s="3715">
        <f>OFFSET(AP42,0,-1)+1</f>
        <v>3</v>
      </c>
      <c r="AQ42" s="3715">
        <f>OFFSET(AQ42,0,-1)+1</f>
        <v>4</v>
      </c>
      <c r="AR42" s="3715"/>
      <c r="AS42" s="3715">
        <f>OFFSET(AS42,0,-2)+1</f>
        <v>5</v>
      </c>
      <c r="AT42" s="3715">
        <f>OFFSET(AT42,0,-1)+1</f>
        <v>3</v>
      </c>
      <c r="AU42" s="3715"/>
      <c r="AV42" s="3715">
        <f>OFFSET(AV42,0,-1)+1</f>
        <v>1</v>
      </c>
      <c r="AW42" s="3715">
        <f>OFFSET(AW42,0,-1)+1</f>
        <v>2</v>
      </c>
      <c r="AX42" s="3715">
        <f>OFFSET(AX42,0,-1)+1</f>
        <v>3</v>
      </c>
      <c r="AY42" s="3715">
        <f>OFFSET(AY42,0,-1)+1</f>
        <v>4</v>
      </c>
      <c r="AZ42" s="3715"/>
      <c r="BA42" s="3715">
        <f>OFFSET(BA42,0,-2)+1</f>
        <v>5</v>
      </c>
      <c r="BB42" s="3715">
        <f>OFFSET(BB42,0,-1)+1</f>
        <v>3</v>
      </c>
      <c r="BC42" s="3715"/>
      <c r="BD42" s="3715">
        <f>OFFSET(BD42,0,-1)+1</f>
        <v>1</v>
      </c>
      <c r="BE42" s="3715">
        <f>OFFSET(BE42,0,-1)+1</f>
        <v>2</v>
      </c>
      <c r="BF42" s="3715">
        <f>OFFSET(BF42,0,-1)+1</f>
        <v>3</v>
      </c>
      <c r="BG42" s="3715">
        <f>OFFSET(BG42,0,-1)+1</f>
        <v>4</v>
      </c>
      <c r="BH42" s="3715"/>
      <c r="BI42" s="3715">
        <f>OFFSET(BI42,0,-2)+1</f>
        <v>5</v>
      </c>
      <c r="BJ42" s="3715">
        <f>OFFSET(BJ42,0,-1)+1</f>
        <v>3</v>
      </c>
      <c r="BK42" s="3715"/>
      <c r="BL42" s="3715">
        <f>OFFSET(BL42,0,-1)+1</f>
        <v>1</v>
      </c>
      <c r="BM42" s="3715">
        <f>OFFSET(BM42,0,-1)+1</f>
        <v>2</v>
      </c>
      <c r="BN42" s="3715">
        <f>OFFSET(BN42,0,-1)+1</f>
        <v>3</v>
      </c>
      <c r="BO42" s="3715">
        <f>OFFSET(BO42,0,-1)+1</f>
        <v>4</v>
      </c>
      <c r="BP42" s="3715"/>
      <c r="BQ42" s="3715">
        <f>OFFSET(BQ42,0,-2)+1</f>
        <v>5</v>
      </c>
      <c r="BR42" s="3715">
        <f>OFFSET(BR42,0,-1)+1</f>
        <v>3</v>
      </c>
      <c r="BS42" s="3715"/>
      <c r="BT42" s="3715">
        <f>OFFSET(BT42,0,-1)+1</f>
        <v>1</v>
      </c>
      <c r="BU42" s="3715">
        <f>OFFSET(BU42,0,-1)+1</f>
        <v>2</v>
      </c>
      <c r="BV42" s="3715">
        <f>OFFSET(BV42,0,-1)+1</f>
        <v>3</v>
      </c>
      <c r="BW42" s="3715">
        <f>OFFSET(BW42,0,-1)+1</f>
        <v>4</v>
      </c>
      <c r="BX42" s="3715"/>
      <c r="BY42" s="3715">
        <f>OFFSET(BY42,0,-2)+1</f>
        <v>5</v>
      </c>
      <c r="BZ42" s="3715">
        <f>OFFSET(BZ42,0,-1)+1</f>
        <v>3</v>
      </c>
      <c r="CA42" s="3715"/>
      <c r="CB42" s="3715">
        <f>OFFSET(CB42,0,-1)+1</f>
        <v>1</v>
      </c>
      <c r="CC42" s="3715">
        <f>OFFSET(CC42,0,-1)+1</f>
        <v>2</v>
      </c>
      <c r="CD42" s="3715">
        <f>OFFSET(CD42,0,-1)+1</f>
        <v>3</v>
      </c>
      <c r="CE42" s="3715">
        <f>OFFSET(CE42,0,-1)+1</f>
        <v>4</v>
      </c>
      <c r="CF42" s="3715"/>
      <c r="CG42" s="3715">
        <f>OFFSET(CG42,0,-2)+1</f>
        <v>5</v>
      </c>
      <c r="CH42" s="3715">
        <f>OFFSET(CH42,0,-1)+1</f>
        <v>3</v>
      </c>
      <c r="CI42" s="3715"/>
      <c r="CJ42" s="3715">
        <f>OFFSET(CJ42,0,-1)+1</f>
        <v>1</v>
      </c>
      <c r="CK42" s="3715">
        <f>OFFSET(CK42,0,-1)+1</f>
        <v>2</v>
      </c>
      <c r="CL42" s="3715">
        <f>OFFSET(CL42,0,-1)+1</f>
        <v>3</v>
      </c>
      <c r="CM42" s="3715">
        <f>OFFSET(CM42,0,-1)+1</f>
        <v>4</v>
      </c>
      <c r="CN42" s="3715"/>
      <c r="CO42" s="3715">
        <f>OFFSET(CO42,0,-2)+1</f>
        <v>5</v>
      </c>
      <c r="CP42" s="3715">
        <f>OFFSET(CP42,0,-1)+1</f>
        <v>3</v>
      </c>
      <c r="CQ42" s="3715"/>
      <c r="CR42" s="3715">
        <f>OFFSET(CR42,0,-1)+1</f>
        <v>1</v>
      </c>
      <c r="CS42" s="3715">
        <f>OFFSET(CS42,0,-1)+1</f>
        <v>2</v>
      </c>
      <c r="CT42" s="3715">
        <f>OFFSET(CT42,0,-1)+1</f>
        <v>3</v>
      </c>
      <c r="CU42" s="3715">
        <f>OFFSET(CU42,0,-1)+1</f>
        <v>4</v>
      </c>
      <c r="CV42" s="3715"/>
      <c r="CW42" s="3715">
        <f>OFFSET(CW42,0,-2)+1</f>
        <v>5</v>
      </c>
      <c r="CX42" s="3715">
        <f>OFFSET(CX42,0,-1)+1</f>
        <v>3</v>
      </c>
      <c r="CY42" s="3715"/>
      <c r="CZ42" s="3715">
        <f>OFFSET(CZ42,0,-1)+1</f>
        <v>1</v>
      </c>
      <c r="DA42" s="3715">
        <f>OFFSET(DA42,0,-1)+1</f>
        <v>2</v>
      </c>
      <c r="DB42" s="3715">
        <f>OFFSET(DB42,0,-1)+1</f>
        <v>3</v>
      </c>
      <c r="DC42" s="3715">
        <f>OFFSET(DC42,0,-1)+1</f>
        <v>4</v>
      </c>
      <c r="DD42" s="3715"/>
      <c r="DE42" s="3715">
        <f>OFFSET(DE42,0,-2)+1</f>
        <v>5</v>
      </c>
      <c r="DF42" s="1263">
        <f>OFFSET(DF42,0,-1)</f>
        <v>5</v>
      </c>
      <c r="DG42" s="1365">
        <f>OFFSET(DG42,0,-1)+1</f>
        <v>6</v>
      </c>
      <c r="DH42" s="517"/>
      <c r="DI42" s="517"/>
      <c r="DJ42" s="517"/>
      <c r="DK42" s="517"/>
      <c r="DL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Тарифы на тепловую энергию (мощность), поставляемую потребителям</v>
      </c>
      <c r="AE43" s="2102"/>
      <c r="AF43" s="2102"/>
      <c r="AG43" s="2102"/>
      <c r="AH43" s="2102"/>
      <c r="AI43" s="2102"/>
      <c r="AJ43" s="2102"/>
      <c r="AK43" s="2102"/>
      <c r="AL43" s="3335"/>
      <c r="AM43" s="3336"/>
      <c r="AN43" s="3336"/>
      <c r="AO43" s="3336"/>
      <c r="AP43" s="3336"/>
      <c r="AQ43" s="3336"/>
      <c r="AR43" s="3336"/>
      <c r="AS43" s="3337"/>
      <c r="AT43" s="3335"/>
      <c r="AU43" s="3336"/>
      <c r="AV43" s="3336"/>
      <c r="AW43" s="3336"/>
      <c r="AX43" s="3336"/>
      <c r="AY43" s="3336"/>
      <c r="AZ43" s="3336"/>
      <c r="BA43" s="3337"/>
      <c r="BB43" s="3335"/>
      <c r="BC43" s="3336"/>
      <c r="BD43" s="3336"/>
      <c r="BE43" s="3336"/>
      <c r="BF43" s="3336"/>
      <c r="BG43" s="3336"/>
      <c r="BH43" s="3336"/>
      <c r="BI43" s="3337"/>
      <c r="BJ43" s="3335"/>
      <c r="BK43" s="3336"/>
      <c r="BL43" s="3336"/>
      <c r="BM43" s="3336"/>
      <c r="BN43" s="3336"/>
      <c r="BO43" s="3336"/>
      <c r="BP43" s="3336"/>
      <c r="BQ43" s="3337"/>
      <c r="BR43" s="3335"/>
      <c r="BS43" s="3336"/>
      <c r="BT43" s="3336"/>
      <c r="BU43" s="3336"/>
      <c r="BV43" s="3336"/>
      <c r="BW43" s="3336"/>
      <c r="BX43" s="3336"/>
      <c r="BY43" s="3337"/>
      <c r="BZ43" s="3335"/>
      <c r="CA43" s="3336"/>
      <c r="CB43" s="3336"/>
      <c r="CC43" s="3336"/>
      <c r="CD43" s="3336"/>
      <c r="CE43" s="3336"/>
      <c r="CF43" s="3336"/>
      <c r="CG43" s="3337"/>
      <c r="CH43" s="3335"/>
      <c r="CI43" s="3336"/>
      <c r="CJ43" s="3336"/>
      <c r="CK43" s="3336"/>
      <c r="CL43" s="3336"/>
      <c r="CM43" s="3336"/>
      <c r="CN43" s="3336"/>
      <c r="CO43" s="3337"/>
      <c r="CP43" s="3335"/>
      <c r="CQ43" s="3336"/>
      <c r="CR43" s="3336"/>
      <c r="CS43" s="3336"/>
      <c r="CT43" s="3336"/>
      <c r="CU43" s="3336"/>
      <c r="CV43" s="3336"/>
      <c r="CW43" s="3337"/>
      <c r="CX43" s="3335"/>
      <c r="CY43" s="3336"/>
      <c r="CZ43" s="3336"/>
      <c r="DA43" s="3336"/>
      <c r="DB43" s="3336"/>
      <c r="DC43" s="3336"/>
      <c r="DD43" s="3336"/>
      <c r="DE43" s="3337"/>
      <c r="DF43" s="2103"/>
      <c r="DG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394</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335"/>
      <c r="AM44" s="3336"/>
      <c r="AN44" s="3336"/>
      <c r="AO44" s="3336"/>
      <c r="AP44" s="3336"/>
      <c r="AQ44" s="3336"/>
      <c r="AR44" s="3336"/>
      <c r="AS44" s="3337"/>
      <c r="AT44" s="3335"/>
      <c r="AU44" s="3336"/>
      <c r="AV44" s="3336"/>
      <c r="AW44" s="3336"/>
      <c r="AX44" s="3336"/>
      <c r="AY44" s="3336"/>
      <c r="AZ44" s="3336"/>
      <c r="BA44" s="3337"/>
      <c r="BB44" s="3335"/>
      <c r="BC44" s="3336"/>
      <c r="BD44" s="3336"/>
      <c r="BE44" s="3336"/>
      <c r="BF44" s="3336"/>
      <c r="BG44" s="3336"/>
      <c r="BH44" s="3336"/>
      <c r="BI44" s="3337"/>
      <c r="BJ44" s="3335"/>
      <c r="BK44" s="3336"/>
      <c r="BL44" s="3336"/>
      <c r="BM44" s="3336"/>
      <c r="BN44" s="3336"/>
      <c r="BO44" s="3336"/>
      <c r="BP44" s="3336"/>
      <c r="BQ44" s="3337"/>
      <c r="BR44" s="3335"/>
      <c r="BS44" s="3336"/>
      <c r="BT44" s="3336"/>
      <c r="BU44" s="3336"/>
      <c r="BV44" s="3336"/>
      <c r="BW44" s="3336"/>
      <c r="BX44" s="3336"/>
      <c r="BY44" s="3337"/>
      <c r="BZ44" s="3335"/>
      <c r="CA44" s="3336"/>
      <c r="CB44" s="3336"/>
      <c r="CC44" s="3336"/>
      <c r="CD44" s="3336"/>
      <c r="CE44" s="3336"/>
      <c r="CF44" s="3336"/>
      <c r="CG44" s="3337"/>
      <c r="CH44" s="3335"/>
      <c r="CI44" s="3336"/>
      <c r="CJ44" s="3336"/>
      <c r="CK44" s="3336"/>
      <c r="CL44" s="3336"/>
      <c r="CM44" s="3336"/>
      <c r="CN44" s="3336"/>
      <c r="CO44" s="3337"/>
      <c r="CP44" s="3335"/>
      <c r="CQ44" s="3336"/>
      <c r="CR44" s="3336"/>
      <c r="CS44" s="3336"/>
      <c r="CT44" s="3336"/>
      <c r="CU44" s="3336"/>
      <c r="CV44" s="3336"/>
      <c r="CW44" s="3337"/>
      <c r="CX44" s="3335"/>
      <c r="CY44" s="3336"/>
      <c r="CZ44" s="3336"/>
      <c r="DA44" s="3336"/>
      <c r="DB44" s="3336"/>
      <c r="DC44" s="3336"/>
      <c r="DD44" s="3336"/>
      <c r="DE44" s="3337"/>
      <c r="DF44" s="2103"/>
      <c r="DG44" s="1286" t="s">
        <v>395</v>
      </c>
      <c r="DI44" s="506"/>
      <c r="DJ44" s="506" t="str">
        <f>IF(T44="","",T44)</f>
        <v>Территория действия тарифа</v>
      </c>
      <c r="DK44" s="506"/>
      <c r="DL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396</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35"/>
      <c r="AM45" s="3336"/>
      <c r="AN45" s="3336"/>
      <c r="AO45" s="3336"/>
      <c r="AP45" s="3336"/>
      <c r="AQ45" s="3336"/>
      <c r="AR45" s="3336"/>
      <c r="AS45" s="3337"/>
      <c r="AT45" s="3335"/>
      <c r="AU45" s="3336"/>
      <c r="AV45" s="3336"/>
      <c r="AW45" s="3336"/>
      <c r="AX45" s="3336"/>
      <c r="AY45" s="3336"/>
      <c r="AZ45" s="3336"/>
      <c r="BA45" s="3337"/>
      <c r="BB45" s="3335"/>
      <c r="BC45" s="3336"/>
      <c r="BD45" s="3336"/>
      <c r="BE45" s="3336"/>
      <c r="BF45" s="3336"/>
      <c r="BG45" s="3336"/>
      <c r="BH45" s="3336"/>
      <c r="BI45" s="3337"/>
      <c r="BJ45" s="3335"/>
      <c r="BK45" s="3336"/>
      <c r="BL45" s="3336"/>
      <c r="BM45" s="3336"/>
      <c r="BN45" s="3336"/>
      <c r="BO45" s="3336"/>
      <c r="BP45" s="3336"/>
      <c r="BQ45" s="3337"/>
      <c r="BR45" s="3335"/>
      <c r="BS45" s="3336"/>
      <c r="BT45" s="3336"/>
      <c r="BU45" s="3336"/>
      <c r="BV45" s="3336"/>
      <c r="BW45" s="3336"/>
      <c r="BX45" s="3336"/>
      <c r="BY45" s="3337"/>
      <c r="BZ45" s="3335"/>
      <c r="CA45" s="3336"/>
      <c r="CB45" s="3336"/>
      <c r="CC45" s="3336"/>
      <c r="CD45" s="3336"/>
      <c r="CE45" s="3336"/>
      <c r="CF45" s="3336"/>
      <c r="CG45" s="3337"/>
      <c r="CH45" s="3335"/>
      <c r="CI45" s="3336"/>
      <c r="CJ45" s="3336"/>
      <c r="CK45" s="3336"/>
      <c r="CL45" s="3336"/>
      <c r="CM45" s="3336"/>
      <c r="CN45" s="3336"/>
      <c r="CO45" s="3337"/>
      <c r="CP45" s="3335"/>
      <c r="CQ45" s="3336"/>
      <c r="CR45" s="3336"/>
      <c r="CS45" s="3336"/>
      <c r="CT45" s="3336"/>
      <c r="CU45" s="3336"/>
      <c r="CV45" s="3336"/>
      <c r="CW45" s="3337"/>
      <c r="CX45" s="3335"/>
      <c r="CY45" s="3336"/>
      <c r="CZ45" s="3336"/>
      <c r="DA45" s="3336"/>
      <c r="DB45" s="3336"/>
      <c r="DC45" s="3336"/>
      <c r="DD45" s="3336"/>
      <c r="DE45" s="3337"/>
      <c r="DF45" s="2103"/>
      <c r="DG45" s="1286" t="s">
        <v>397</v>
      </c>
      <c r="DI45" s="506"/>
      <c r="DJ45" s="506" t="str">
        <f>IF(T45="","",T45)</f>
        <v>Наименование системы теплоснабжения </v>
      </c>
      <c r="DK45" s="506"/>
      <c r="DL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398</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35"/>
      <c r="AM46" s="3336"/>
      <c r="AN46" s="3336"/>
      <c r="AO46" s="3336"/>
      <c r="AP46" s="3336"/>
      <c r="AQ46" s="3336"/>
      <c r="AR46" s="3336"/>
      <c r="AS46" s="3337"/>
      <c r="AT46" s="3335"/>
      <c r="AU46" s="3336"/>
      <c r="AV46" s="3336"/>
      <c r="AW46" s="3336"/>
      <c r="AX46" s="3336"/>
      <c r="AY46" s="3336"/>
      <c r="AZ46" s="3336"/>
      <c r="BA46" s="3337"/>
      <c r="BB46" s="3335"/>
      <c r="BC46" s="3336"/>
      <c r="BD46" s="3336"/>
      <c r="BE46" s="3336"/>
      <c r="BF46" s="3336"/>
      <c r="BG46" s="3336"/>
      <c r="BH46" s="3336"/>
      <c r="BI46" s="3337"/>
      <c r="BJ46" s="3335"/>
      <c r="BK46" s="3336"/>
      <c r="BL46" s="3336"/>
      <c r="BM46" s="3336"/>
      <c r="BN46" s="3336"/>
      <c r="BO46" s="3336"/>
      <c r="BP46" s="3336"/>
      <c r="BQ46" s="3337"/>
      <c r="BR46" s="3335"/>
      <c r="BS46" s="3336"/>
      <c r="BT46" s="3336"/>
      <c r="BU46" s="3336"/>
      <c r="BV46" s="3336"/>
      <c r="BW46" s="3336"/>
      <c r="BX46" s="3336"/>
      <c r="BY46" s="3337"/>
      <c r="BZ46" s="3335"/>
      <c r="CA46" s="3336"/>
      <c r="CB46" s="3336"/>
      <c r="CC46" s="3336"/>
      <c r="CD46" s="3336"/>
      <c r="CE46" s="3336"/>
      <c r="CF46" s="3336"/>
      <c r="CG46" s="3337"/>
      <c r="CH46" s="3335"/>
      <c r="CI46" s="3336"/>
      <c r="CJ46" s="3336"/>
      <c r="CK46" s="3336"/>
      <c r="CL46" s="3336"/>
      <c r="CM46" s="3336"/>
      <c r="CN46" s="3336"/>
      <c r="CO46" s="3337"/>
      <c r="CP46" s="3335"/>
      <c r="CQ46" s="3336"/>
      <c r="CR46" s="3336"/>
      <c r="CS46" s="3336"/>
      <c r="CT46" s="3336"/>
      <c r="CU46" s="3336"/>
      <c r="CV46" s="3336"/>
      <c r="CW46" s="3337"/>
      <c r="CX46" s="3335"/>
      <c r="CY46" s="3336"/>
      <c r="CZ46" s="3336"/>
      <c r="DA46" s="3336"/>
      <c r="DB46" s="3336"/>
      <c r="DC46" s="3336"/>
      <c r="DD46" s="3336"/>
      <c r="DE46" s="3337"/>
      <c r="DF46" s="2103"/>
      <c r="DG46" s="1286" t="s">
        <v>399</v>
      </c>
      <c r="DI46" s="506"/>
      <c r="DJ46" s="506" t="str">
        <f>IF(T46="","",T46)</f>
        <v>Источник тепловой энергии  </v>
      </c>
      <c r="DK46" s="506"/>
      <c r="DL46" s="506"/>
    </row>
    <row customHeight="1" ht="47.25">
      <c r="A47" s="1393" t="s">
        <v>169</v>
      </c>
      <c r="B47" s="1393" t="s">
        <v>170</v>
      </c>
      <c r="C47" s="1393" t="s">
        <v>171</v>
      </c>
      <c r="D47" s="1393" t="s">
        <v>172</v>
      </c>
      <c r="E47" s="2108"/>
      <c r="F47" s="2108"/>
      <c r="G47" s="2108"/>
      <c r="H47" s="2108"/>
      <c r="I47" s="2109" t="str">
        <f>S46&amp;".1"</f>
        <v>1.1.1.1.1</v>
      </c>
      <c r="J47" s="1393"/>
      <c r="K47" s="1393"/>
      <c r="L47" s="1394" t="s">
        <v>400</v>
      </c>
      <c r="P47" s="2111">
        <v>1</v>
      </c>
      <c r="Q47" s="1361"/>
      <c r="R47" s="352"/>
      <c r="S47" s="1366" t="str">
        <f>$I47</f>
        <v>1.1.1.1.1</v>
      </c>
      <c r="T47" s="273" t="s">
        <v>401</v>
      </c>
      <c r="U47" s="288"/>
      <c r="V47" s="2095"/>
      <c r="W47" s="2096"/>
      <c r="X47" s="2096"/>
      <c r="Y47" s="2096"/>
      <c r="Z47" s="2096"/>
      <c r="AA47" s="2096"/>
      <c r="AB47" s="2096"/>
      <c r="AC47" s="2097"/>
      <c r="AD47" s="2095" t="s">
        <v>447</v>
      </c>
      <c r="AE47" s="2096"/>
      <c r="AF47" s="2096"/>
      <c r="AG47" s="2096"/>
      <c r="AH47" s="2096"/>
      <c r="AI47" s="2096"/>
      <c r="AJ47" s="2096"/>
      <c r="AK47" s="2096"/>
      <c r="AL47" s="3356"/>
      <c r="AM47" s="3357"/>
      <c r="AN47" s="3357"/>
      <c r="AO47" s="3357"/>
      <c r="AP47" s="3357"/>
      <c r="AQ47" s="3357"/>
      <c r="AR47" s="3357"/>
      <c r="AS47" s="3358"/>
      <c r="AT47" s="3356"/>
      <c r="AU47" s="3357"/>
      <c r="AV47" s="3357"/>
      <c r="AW47" s="3357"/>
      <c r="AX47" s="3357"/>
      <c r="AY47" s="3357"/>
      <c r="AZ47" s="3357"/>
      <c r="BA47" s="3358"/>
      <c r="BB47" s="3356"/>
      <c r="BC47" s="3357"/>
      <c r="BD47" s="3357"/>
      <c r="BE47" s="3357"/>
      <c r="BF47" s="3357"/>
      <c r="BG47" s="3357"/>
      <c r="BH47" s="3357"/>
      <c r="BI47" s="3358"/>
      <c r="BJ47" s="3356"/>
      <c r="BK47" s="3357"/>
      <c r="BL47" s="3357"/>
      <c r="BM47" s="3357"/>
      <c r="BN47" s="3357"/>
      <c r="BO47" s="3357"/>
      <c r="BP47" s="3357"/>
      <c r="BQ47" s="3358"/>
      <c r="BR47" s="3356"/>
      <c r="BS47" s="3357"/>
      <c r="BT47" s="3357"/>
      <c r="BU47" s="3357"/>
      <c r="BV47" s="3357"/>
      <c r="BW47" s="3357"/>
      <c r="BX47" s="3357"/>
      <c r="BY47" s="3358"/>
      <c r="BZ47" s="3356"/>
      <c r="CA47" s="3357"/>
      <c r="CB47" s="3357"/>
      <c r="CC47" s="3357"/>
      <c r="CD47" s="3357"/>
      <c r="CE47" s="3357"/>
      <c r="CF47" s="3357"/>
      <c r="CG47" s="3358"/>
      <c r="CH47" s="3356"/>
      <c r="CI47" s="3357"/>
      <c r="CJ47" s="3357"/>
      <c r="CK47" s="3357"/>
      <c r="CL47" s="3357"/>
      <c r="CM47" s="3357"/>
      <c r="CN47" s="3357"/>
      <c r="CO47" s="3358"/>
      <c r="CP47" s="3356"/>
      <c r="CQ47" s="3357"/>
      <c r="CR47" s="3357"/>
      <c r="CS47" s="3357"/>
      <c r="CT47" s="3357"/>
      <c r="CU47" s="3357"/>
      <c r="CV47" s="3357"/>
      <c r="CW47" s="3358"/>
      <c r="CX47" s="3356"/>
      <c r="CY47" s="3357"/>
      <c r="CZ47" s="3357"/>
      <c r="DA47" s="3357"/>
      <c r="DB47" s="3357"/>
      <c r="DC47" s="3357"/>
      <c r="DD47" s="3357"/>
      <c r="DE47" s="3358"/>
      <c r="DF47" s="2097"/>
      <c r="DG47" s="1286" t="s">
        <v>402</v>
      </c>
      <c r="DI47" s="506"/>
      <c r="DJ47" s="506" t="str">
        <f>IF(T47="","",T47)</f>
        <v>Схема подключения теплопотребляющей установки к коллектору источника тепловой энергии</v>
      </c>
      <c r="DK47" s="506"/>
      <c r="DL47" s="506"/>
    </row>
    <row customHeight="1" ht="21">
      <c r="A48" s="1393" t="s">
        <v>169</v>
      </c>
      <c r="B48" s="1393" t="s">
        <v>170</v>
      </c>
      <c r="C48" s="1393" t="s">
        <v>171</v>
      </c>
      <c r="D48" s="1393" t="s">
        <v>172</v>
      </c>
      <c r="E48" s="2108"/>
      <c r="F48" s="2108"/>
      <c r="G48" s="2108"/>
      <c r="H48" s="2108"/>
      <c r="I48" s="2110"/>
      <c r="J48" s="2109" t="str">
        <f>I47&amp;".1"</f>
        <v>1.1.1.1.1.1</v>
      </c>
      <c r="K48" s="1393"/>
      <c r="L48" s="1394" t="s">
        <v>403</v>
      </c>
      <c r="P48" s="2111"/>
      <c r="Q48" s="2111">
        <v>1</v>
      </c>
      <c r="R48" s="353"/>
      <c r="S48" s="1366" t="str">
        <f>$J48</f>
        <v>1.1.1.1.1.1</v>
      </c>
      <c r="T48" s="274" t="s">
        <v>404</v>
      </c>
      <c r="U48" s="288"/>
      <c r="V48" s="2095"/>
      <c r="W48" s="2096"/>
      <c r="X48" s="2096"/>
      <c r="Y48" s="2096"/>
      <c r="Z48" s="2096"/>
      <c r="AA48" s="2096"/>
      <c r="AB48" s="2096"/>
      <c r="AC48" s="2097"/>
      <c r="AD48" s="2095" t="s">
        <v>444</v>
      </c>
      <c r="AE48" s="2096"/>
      <c r="AF48" s="2096"/>
      <c r="AG48" s="2096"/>
      <c r="AH48" s="2096"/>
      <c r="AI48" s="2096"/>
      <c r="AJ48" s="2096"/>
      <c r="AK48" s="2096"/>
      <c r="AL48" s="3356"/>
      <c r="AM48" s="3357"/>
      <c r="AN48" s="3357"/>
      <c r="AO48" s="3357"/>
      <c r="AP48" s="3357"/>
      <c r="AQ48" s="3357"/>
      <c r="AR48" s="3357"/>
      <c r="AS48" s="3358"/>
      <c r="AT48" s="3356"/>
      <c r="AU48" s="3357"/>
      <c r="AV48" s="3357"/>
      <c r="AW48" s="3357"/>
      <c r="AX48" s="3357"/>
      <c r="AY48" s="3357"/>
      <c r="AZ48" s="3357"/>
      <c r="BA48" s="3358"/>
      <c r="BB48" s="3356"/>
      <c r="BC48" s="3357"/>
      <c r="BD48" s="3357"/>
      <c r="BE48" s="3357"/>
      <c r="BF48" s="3357"/>
      <c r="BG48" s="3357"/>
      <c r="BH48" s="3357"/>
      <c r="BI48" s="3358"/>
      <c r="BJ48" s="3356"/>
      <c r="BK48" s="3357"/>
      <c r="BL48" s="3357"/>
      <c r="BM48" s="3357"/>
      <c r="BN48" s="3357"/>
      <c r="BO48" s="3357"/>
      <c r="BP48" s="3357"/>
      <c r="BQ48" s="3358"/>
      <c r="BR48" s="3356"/>
      <c r="BS48" s="3357"/>
      <c r="BT48" s="3357"/>
      <c r="BU48" s="3357"/>
      <c r="BV48" s="3357"/>
      <c r="BW48" s="3357"/>
      <c r="BX48" s="3357"/>
      <c r="BY48" s="3358"/>
      <c r="BZ48" s="3356"/>
      <c r="CA48" s="3357"/>
      <c r="CB48" s="3357"/>
      <c r="CC48" s="3357"/>
      <c r="CD48" s="3357"/>
      <c r="CE48" s="3357"/>
      <c r="CF48" s="3357"/>
      <c r="CG48" s="3358"/>
      <c r="CH48" s="3356"/>
      <c r="CI48" s="3357"/>
      <c r="CJ48" s="3357"/>
      <c r="CK48" s="3357"/>
      <c r="CL48" s="3357"/>
      <c r="CM48" s="3357"/>
      <c r="CN48" s="3357"/>
      <c r="CO48" s="3358"/>
      <c r="CP48" s="3356"/>
      <c r="CQ48" s="3357"/>
      <c r="CR48" s="3357"/>
      <c r="CS48" s="3357"/>
      <c r="CT48" s="3357"/>
      <c r="CU48" s="3357"/>
      <c r="CV48" s="3357"/>
      <c r="CW48" s="3358"/>
      <c r="CX48" s="3356"/>
      <c r="CY48" s="3357"/>
      <c r="CZ48" s="3357"/>
      <c r="DA48" s="3357"/>
      <c r="DB48" s="3357"/>
      <c r="DC48" s="3357"/>
      <c r="DD48" s="3357"/>
      <c r="DE48" s="3358"/>
      <c r="DF48" s="2097"/>
      <c r="DG48" s="1286" t="s">
        <v>405</v>
      </c>
      <c r="DI48" s="506"/>
      <c r="DJ48" s="506" t="str">
        <f>IF(T48="","",T48)</f>
        <v>Группа потребителей</v>
      </c>
      <c r="DK48" s="506"/>
      <c r="DL48" s="506"/>
    </row>
    <row customHeight="1" ht="21">
      <c r="A49" s="1393" t="s">
        <v>169</v>
      </c>
      <c r="B49" s="1393" t="s">
        <v>170</v>
      </c>
      <c r="C49" s="1393" t="s">
        <v>171</v>
      </c>
      <c r="D49" s="1393" t="s">
        <v>172</v>
      </c>
      <c r="E49" s="2108"/>
      <c r="F49" s="2108"/>
      <c r="G49" s="2108"/>
      <c r="H49" s="2108"/>
      <c r="I49" s="2110"/>
      <c r="J49" s="2110"/>
      <c r="K49" s="2109" t="str">
        <f>J48&amp;".1"</f>
        <v>1.1.1.1.1.1.1</v>
      </c>
      <c r="L49" s="1394" t="s">
        <v>406</v>
      </c>
      <c r="P49" s="2111"/>
      <c r="Q49" s="2111"/>
      <c r="R49" s="353">
        <v>1</v>
      </c>
      <c r="S49" s="1366" t="str">
        <f>$K49</f>
        <v>1.1.1.1.1.1.1</v>
      </c>
      <c r="T49" s="1377" t="s">
        <v>445</v>
      </c>
      <c r="U49" s="288"/>
      <c r="V49" s="3368"/>
      <c r="W49" s="3369"/>
      <c r="X49" s="3368"/>
      <c r="Y49" s="3370"/>
      <c r="Z49" s="3371"/>
      <c r="AA49" s="2828" t="s">
        <v>61</v>
      </c>
      <c r="AB49" s="3371"/>
      <c r="AC49" s="2828" t="s">
        <v>61</v>
      </c>
      <c r="AD49" s="757">
        <v>1781.74</v>
      </c>
      <c r="AE49" s="320"/>
      <c r="AF49" s="757"/>
      <c r="AG49" s="1285"/>
      <c r="AH49" s="3371">
        <v>45292.481770833336</v>
      </c>
      <c r="AI49" s="1981" t="s">
        <v>61</v>
      </c>
      <c r="AJ49" s="3719">
        <v>45473.48186342593</v>
      </c>
      <c r="AK49" s="1981" t="s">
        <v>61</v>
      </c>
      <c r="AL49" s="3368">
        <v>1938.99</v>
      </c>
      <c r="AM49" s="3369"/>
      <c r="AN49" s="3368"/>
      <c r="AO49" s="3370"/>
      <c r="AP49" s="3371">
        <v>45474.48196759259</v>
      </c>
      <c r="AQ49" s="2828" t="s">
        <v>61</v>
      </c>
      <c r="AR49" s="3371">
        <v>45657.48206018518</v>
      </c>
      <c r="AS49" s="2828" t="s">
        <v>61</v>
      </c>
      <c r="AT49" s="3368">
        <v>1938.99</v>
      </c>
      <c r="AU49" s="3369"/>
      <c r="AV49" s="3368"/>
      <c r="AW49" s="3370"/>
      <c r="AX49" s="3371">
        <v>45658.4822337963</v>
      </c>
      <c r="AY49" s="2828" t="s">
        <v>61</v>
      </c>
      <c r="AZ49" s="3371">
        <v>45838.48236111111</v>
      </c>
      <c r="BA49" s="2828" t="s">
        <v>61</v>
      </c>
      <c r="BB49" s="3368">
        <v>2093.11</v>
      </c>
      <c r="BC49" s="3369"/>
      <c r="BD49" s="3368"/>
      <c r="BE49" s="3370"/>
      <c r="BF49" s="3371">
        <v>45839.482615740744</v>
      </c>
      <c r="BG49" s="2828" t="s">
        <v>61</v>
      </c>
      <c r="BH49" s="3371">
        <v>46022.482881944445</v>
      </c>
      <c r="BI49" s="2828" t="s">
        <v>61</v>
      </c>
      <c r="BJ49" s="3368">
        <v>2078.17</v>
      </c>
      <c r="BK49" s="3369"/>
      <c r="BL49" s="3368"/>
      <c r="BM49" s="3370"/>
      <c r="BN49" s="3371">
        <v>46023.48380787037</v>
      </c>
      <c r="BO49" s="2828" t="s">
        <v>61</v>
      </c>
      <c r="BP49" s="3371">
        <v>46203.48394675926</v>
      </c>
      <c r="BQ49" s="2828" t="s">
        <v>61</v>
      </c>
      <c r="BR49" s="3368">
        <v>2078.18</v>
      </c>
      <c r="BS49" s="3369"/>
      <c r="BT49" s="3368"/>
      <c r="BU49" s="3370"/>
      <c r="BV49" s="3371">
        <v>46204.48459490741</v>
      </c>
      <c r="BW49" s="2828" t="s">
        <v>61</v>
      </c>
      <c r="BX49" s="3371">
        <v>46387.48473379629</v>
      </c>
      <c r="BY49" s="2828" t="s">
        <v>61</v>
      </c>
      <c r="BZ49" s="3368">
        <v>2078.18</v>
      </c>
      <c r="CA49" s="3369"/>
      <c r="CB49" s="3368"/>
      <c r="CC49" s="3370"/>
      <c r="CD49" s="3371">
        <v>46388.4849537037</v>
      </c>
      <c r="CE49" s="2828" t="s">
        <v>61</v>
      </c>
      <c r="CF49" s="3371">
        <v>46568.485081018516</v>
      </c>
      <c r="CG49" s="2828" t="s">
        <v>61</v>
      </c>
      <c r="CH49" s="3368">
        <v>2257.12</v>
      </c>
      <c r="CI49" s="3369"/>
      <c r="CJ49" s="3368"/>
      <c r="CK49" s="3370"/>
      <c r="CL49" s="3371">
        <v>46569.485347222224</v>
      </c>
      <c r="CM49" s="2828" t="s">
        <v>61</v>
      </c>
      <c r="CN49" s="3371">
        <v>46752.48548611111</v>
      </c>
      <c r="CO49" s="2828" t="s">
        <v>61</v>
      </c>
      <c r="CP49" s="3368">
        <v>2233.77</v>
      </c>
      <c r="CQ49" s="3369"/>
      <c r="CR49" s="3368"/>
      <c r="CS49" s="3370"/>
      <c r="CT49" s="3371">
        <v>46753.48556712963</v>
      </c>
      <c r="CU49" s="2828" t="s">
        <v>61</v>
      </c>
      <c r="CV49" s="3371">
        <v>46934.48585648148</v>
      </c>
      <c r="CW49" s="2828" t="s">
        <v>61</v>
      </c>
      <c r="CX49" s="3368">
        <v>2233.76</v>
      </c>
      <c r="CY49" s="3369"/>
      <c r="CZ49" s="3368"/>
      <c r="DA49" s="3370"/>
      <c r="DB49" s="3371">
        <v>46935.486666666664</v>
      </c>
      <c r="DC49" s="2828" t="s">
        <v>61</v>
      </c>
      <c r="DD49" s="3371">
        <v>47118.486863425926</v>
      </c>
      <c r="DE49" s="2828" t="s">
        <v>61</v>
      </c>
      <c r="DF49" s="1378"/>
      <c r="DG49" s="2137" t="s">
        <v>407</v>
      </c>
      <c r="DH49" s="517">
        <f>STRCHECKDATE(V50:DF50)</f>
      </c>
      <c r="DI49" s="506"/>
      <c r="DJ49" s="506" t="str">
        <f>IF(T49="","",T49)</f>
        <v>вода</v>
      </c>
      <c r="DK49" s="506"/>
      <c r="DL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369"/>
      <c r="W50" s="3369"/>
      <c r="X50" s="3369"/>
      <c r="Y50" s="3376" t="str">
        <f>Z49&amp;"-"&amp;AB49</f>
        <v>-</v>
      </c>
      <c r="Z50" s="3377"/>
      <c r="AA50" s="2828"/>
      <c r="AB50" s="3377"/>
      <c r="AC50" s="2828"/>
      <c r="AD50" s="320"/>
      <c r="AE50" s="320"/>
      <c r="AF50" s="320"/>
      <c r="AG50" s="324" t="str">
        <f>AH49&amp;"-"&amp;AJ49</f>
        <v>45292.481770833336-45473.48186342593</v>
      </c>
      <c r="AH50" s="2113"/>
      <c r="AI50" s="1981"/>
      <c r="AJ50" s="2115"/>
      <c r="AK50" s="1981"/>
      <c r="AL50" s="3369"/>
      <c r="AM50" s="3369"/>
      <c r="AN50" s="3369"/>
      <c r="AO50" s="3376" t="str">
        <f>AP49&amp;"-"&amp;AR49</f>
        <v>45474.48196759259-45657.48206018518</v>
      </c>
      <c r="AP50" s="3377"/>
      <c r="AQ50" s="2828"/>
      <c r="AR50" s="3377"/>
      <c r="AS50" s="2828"/>
      <c r="AT50" s="3369"/>
      <c r="AU50" s="3369"/>
      <c r="AV50" s="3369"/>
      <c r="AW50" s="3376" t="str">
        <f>AX49&amp;"-"&amp;AZ49</f>
        <v>45658.4822337963-45838.48236111111</v>
      </c>
      <c r="AX50" s="3377"/>
      <c r="AY50" s="2828"/>
      <c r="AZ50" s="3377"/>
      <c r="BA50" s="2828"/>
      <c r="BB50" s="3369"/>
      <c r="BC50" s="3369"/>
      <c r="BD50" s="3369"/>
      <c r="BE50" s="3376" t="str">
        <f>BF49&amp;"-"&amp;BH49</f>
        <v>45839.482615740744-46022.482881944445</v>
      </c>
      <c r="BF50" s="3377"/>
      <c r="BG50" s="2828"/>
      <c r="BH50" s="3377"/>
      <c r="BI50" s="2828"/>
      <c r="BJ50" s="3369"/>
      <c r="BK50" s="3369"/>
      <c r="BL50" s="3369"/>
      <c r="BM50" s="3376" t="str">
        <f>BN49&amp;"-"&amp;BP49</f>
        <v>46023.48380787037-46203.48394675926</v>
      </c>
      <c r="BN50" s="3377"/>
      <c r="BO50" s="2828"/>
      <c r="BP50" s="3377"/>
      <c r="BQ50" s="2828"/>
      <c r="BR50" s="3369"/>
      <c r="BS50" s="3369"/>
      <c r="BT50" s="3369"/>
      <c r="BU50" s="3376" t="str">
        <f>BV49&amp;"-"&amp;BX49</f>
        <v>46204.48459490741-46387.48473379629</v>
      </c>
      <c r="BV50" s="3377"/>
      <c r="BW50" s="2828"/>
      <c r="BX50" s="3377"/>
      <c r="BY50" s="2828"/>
      <c r="BZ50" s="3369"/>
      <c r="CA50" s="3369"/>
      <c r="CB50" s="3369"/>
      <c r="CC50" s="3376" t="str">
        <f>CD49&amp;"-"&amp;CF49</f>
        <v>46388.4849537037-46568.485081018516</v>
      </c>
      <c r="CD50" s="3377"/>
      <c r="CE50" s="2828"/>
      <c r="CF50" s="3377"/>
      <c r="CG50" s="2828"/>
      <c r="CH50" s="3369"/>
      <c r="CI50" s="3369"/>
      <c r="CJ50" s="3369"/>
      <c r="CK50" s="3376" t="str">
        <f>CL49&amp;"-"&amp;CN49</f>
        <v>46569.485347222224-46752.48548611111</v>
      </c>
      <c r="CL50" s="3377"/>
      <c r="CM50" s="2828"/>
      <c r="CN50" s="3377"/>
      <c r="CO50" s="2828"/>
      <c r="CP50" s="3369"/>
      <c r="CQ50" s="3369"/>
      <c r="CR50" s="3369"/>
      <c r="CS50" s="3376" t="str">
        <f>CT49&amp;"-"&amp;CV49</f>
        <v>46753.48556712963-46934.48585648148</v>
      </c>
      <c r="CT50" s="3377"/>
      <c r="CU50" s="2828"/>
      <c r="CV50" s="3377"/>
      <c r="CW50" s="2828"/>
      <c r="CX50" s="3369"/>
      <c r="CY50" s="3369"/>
      <c r="CZ50" s="3369"/>
      <c r="DA50" s="3376" t="str">
        <f>DB49&amp;"-"&amp;DD49</f>
        <v>46935.486666666664-47118.486863425926</v>
      </c>
      <c r="DB50" s="3377"/>
      <c r="DC50" s="2828"/>
      <c r="DD50" s="3377"/>
      <c r="DE50" s="2828"/>
      <c r="DF50" s="1379"/>
      <c r="DG50" s="2138"/>
      <c r="DI50" s="506"/>
      <c r="DJ50" s="506" t="str">
        <f>IF(T50="","",T50)</f>
        <v/>
      </c>
      <c r="DK50" s="506"/>
      <c r="DL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6" t="s">
        <v>408</v>
      </c>
      <c r="U51" s="367"/>
      <c r="V51" s="367"/>
      <c r="W51" s="367"/>
      <c r="X51" s="367"/>
      <c r="Y51" s="367"/>
      <c r="Z51" s="367"/>
      <c r="AA51" s="367"/>
      <c r="AB51" s="367"/>
      <c r="AC51" s="367"/>
      <c r="AD51" s="367"/>
      <c r="AE51" s="367"/>
      <c r="AF51" s="367"/>
      <c r="AG51" s="367"/>
      <c r="AH51" s="367"/>
      <c r="AI51" s="367"/>
      <c r="AJ51" s="367"/>
      <c r="AK51" s="367"/>
      <c r="AL51" s="4174"/>
      <c r="AM51" s="4175"/>
      <c r="AN51" s="4176"/>
      <c r="AO51" s="4177"/>
      <c r="AP51" s="4178"/>
      <c r="AQ51" s="4179"/>
      <c r="AR51" s="4180"/>
      <c r="AS51" s="4181"/>
      <c r="AT51" s="4182"/>
      <c r="AU51" s="4183"/>
      <c r="AV51" s="4184"/>
      <c r="AW51" s="4185"/>
      <c r="AX51" s="4186"/>
      <c r="AY51" s="4187"/>
      <c r="AZ51" s="4188"/>
      <c r="BA51" s="4189"/>
      <c r="BB51" s="4190"/>
      <c r="BC51" s="4191"/>
      <c r="BD51" s="4192"/>
      <c r="BE51" s="4193"/>
      <c r="BF51" s="4194"/>
      <c r="BG51" s="4195"/>
      <c r="BH51" s="4196"/>
      <c r="BI51" s="4197"/>
      <c r="BJ51" s="4198"/>
      <c r="BK51" s="4199"/>
      <c r="BL51" s="4200"/>
      <c r="BM51" s="4201"/>
      <c r="BN51" s="4202"/>
      <c r="BO51" s="4203"/>
      <c r="BP51" s="4204"/>
      <c r="BQ51" s="4205"/>
      <c r="BR51" s="4206"/>
      <c r="BS51" s="4207"/>
      <c r="BT51" s="4208"/>
      <c r="BU51" s="4209"/>
      <c r="BV51" s="4210"/>
      <c r="BW51" s="4211"/>
      <c r="BX51" s="4212"/>
      <c r="BY51" s="4213"/>
      <c r="BZ51" s="4214"/>
      <c r="CA51" s="4215"/>
      <c r="CB51" s="4216"/>
      <c r="CC51" s="4217"/>
      <c r="CD51" s="4218"/>
      <c r="CE51" s="4219"/>
      <c r="CF51" s="4220"/>
      <c r="CG51" s="4221"/>
      <c r="CH51" s="4222"/>
      <c r="CI51" s="4223"/>
      <c r="CJ51" s="4224"/>
      <c r="CK51" s="4225"/>
      <c r="CL51" s="4226"/>
      <c r="CM51" s="4227"/>
      <c r="CN51" s="4228"/>
      <c r="CO51" s="4229"/>
      <c r="CP51" s="4230"/>
      <c r="CQ51" s="4231"/>
      <c r="CR51" s="4232"/>
      <c r="CS51" s="4233"/>
      <c r="CT51" s="4234"/>
      <c r="CU51" s="4235"/>
      <c r="CV51" s="4236"/>
      <c r="CW51" s="4237"/>
      <c r="CX51" s="4238"/>
      <c r="CY51" s="4239"/>
      <c r="CZ51" s="4240"/>
      <c r="DA51" s="4241"/>
      <c r="DB51" s="4242"/>
      <c r="DC51" s="4243"/>
      <c r="DD51" s="4244"/>
      <c r="DE51" s="4245"/>
      <c r="DF51" s="319"/>
      <c r="DG51" s="2139"/>
      <c r="DI51" s="506"/>
      <c r="DJ51" s="506" t="str">
        <f>IF(T51="","",T51)</f>
        <v>Добавить вид теплоносителя (параметры теплоносителя)</v>
      </c>
      <c r="DK51" s="506"/>
      <c r="DL51" s="506"/>
    </row>
    <row customHeight="1" ht="11.25">
      <c r="A52" s="1393" t="s">
        <v>169</v>
      </c>
      <c r="B52" s="1393" t="s">
        <v>170</v>
      </c>
      <c r="C52" s="1393" t="s">
        <v>171</v>
      </c>
      <c r="D52" s="1393" t="s">
        <v>172</v>
      </c>
      <c r="E52" s="2108"/>
      <c r="F52" s="2108"/>
      <c r="G52" s="2108"/>
      <c r="H52" s="2108"/>
      <c r="I52" s="2109"/>
      <c r="J52" s="1393"/>
      <c r="K52" s="1393"/>
      <c r="L52" s="1394"/>
      <c r="P52" s="2111"/>
      <c r="Q52" s="1361"/>
      <c r="R52" s="352"/>
      <c r="S52" s="1308"/>
      <c r="T52" s="275" t="s">
        <v>409</v>
      </c>
      <c r="U52" s="367"/>
      <c r="V52" s="367"/>
      <c r="W52" s="367"/>
      <c r="X52" s="367"/>
      <c r="Y52" s="367"/>
      <c r="Z52" s="367"/>
      <c r="AA52" s="367"/>
      <c r="AB52" s="367"/>
      <c r="AC52" s="366"/>
      <c r="AD52" s="367"/>
      <c r="AE52" s="367"/>
      <c r="AF52" s="367"/>
      <c r="AG52" s="367"/>
      <c r="AH52" s="367"/>
      <c r="AI52" s="367"/>
      <c r="AJ52" s="367"/>
      <c r="AK52" s="366"/>
      <c r="AL52" s="4246"/>
      <c r="AM52" s="4247"/>
      <c r="AN52" s="4248"/>
      <c r="AO52" s="4249"/>
      <c r="AP52" s="4250"/>
      <c r="AQ52" s="4251"/>
      <c r="AR52" s="4252"/>
      <c r="AS52" s="4253"/>
      <c r="AT52" s="4254"/>
      <c r="AU52" s="4255"/>
      <c r="AV52" s="4256"/>
      <c r="AW52" s="4257"/>
      <c r="AX52" s="4258"/>
      <c r="AY52" s="4259"/>
      <c r="AZ52" s="4260"/>
      <c r="BA52" s="4261"/>
      <c r="BB52" s="4262"/>
      <c r="BC52" s="4263"/>
      <c r="BD52" s="4264"/>
      <c r="BE52" s="4265"/>
      <c r="BF52" s="4266"/>
      <c r="BG52" s="4267"/>
      <c r="BH52" s="4268"/>
      <c r="BI52" s="4269"/>
      <c r="BJ52" s="4270"/>
      <c r="BK52" s="4271"/>
      <c r="BL52" s="4272"/>
      <c r="BM52" s="4273"/>
      <c r="BN52" s="4274"/>
      <c r="BO52" s="4275"/>
      <c r="BP52" s="4276"/>
      <c r="BQ52" s="4277"/>
      <c r="BR52" s="4278"/>
      <c r="BS52" s="4279"/>
      <c r="BT52" s="4280"/>
      <c r="BU52" s="4281"/>
      <c r="BV52" s="4282"/>
      <c r="BW52" s="4283"/>
      <c r="BX52" s="4284"/>
      <c r="BY52" s="4285"/>
      <c r="BZ52" s="4286"/>
      <c r="CA52" s="4287"/>
      <c r="CB52" s="4288"/>
      <c r="CC52" s="4289"/>
      <c r="CD52" s="4290"/>
      <c r="CE52" s="4291"/>
      <c r="CF52" s="4292"/>
      <c r="CG52" s="4293"/>
      <c r="CH52" s="4294"/>
      <c r="CI52" s="4295"/>
      <c r="CJ52" s="4296"/>
      <c r="CK52" s="4297"/>
      <c r="CL52" s="4298"/>
      <c r="CM52" s="4299"/>
      <c r="CN52" s="4300"/>
      <c r="CO52" s="4301"/>
      <c r="CP52" s="4302"/>
      <c r="CQ52" s="4303"/>
      <c r="CR52" s="4304"/>
      <c r="CS52" s="4305"/>
      <c r="CT52" s="4306"/>
      <c r="CU52" s="4307"/>
      <c r="CV52" s="4308"/>
      <c r="CW52" s="4309"/>
      <c r="CX52" s="4310"/>
      <c r="CY52" s="4311"/>
      <c r="CZ52" s="4312"/>
      <c r="DA52" s="4313"/>
      <c r="DB52" s="4314"/>
      <c r="DC52" s="4315"/>
      <c r="DD52" s="4316"/>
      <c r="DE52" s="4317"/>
      <c r="DF52" s="367"/>
      <c r="DG52" s="291"/>
      <c r="DI52" s="506"/>
      <c r="DJ52" s="506" t="str">
        <f>IF(T52="","",T52)</f>
        <v>Добавить группу потребителей</v>
      </c>
      <c r="DK52" s="506"/>
      <c r="DL52" s="506"/>
    </row>
    <row customHeight="1" ht="14.25">
      <c r="A53" s="1393" t="s">
        <v>169</v>
      </c>
      <c r="B53" s="1393" t="s">
        <v>170</v>
      </c>
      <c r="C53" s="1393" t="s">
        <v>171</v>
      </c>
      <c r="D53" s="1393" t="s">
        <v>172</v>
      </c>
      <c r="E53" s="2108"/>
      <c r="F53" s="2108"/>
      <c r="G53" s="2108"/>
      <c r="H53" s="2107"/>
      <c r="I53" s="1393"/>
      <c r="J53" s="1393"/>
      <c r="K53" s="1393"/>
      <c r="L53" s="1394"/>
      <c r="M53" s="1395"/>
      <c r="N53" s="1395"/>
      <c r="O53" s="543"/>
      <c r="P53" s="356"/>
      <c r="Q53" s="376"/>
      <c r="R53" s="351"/>
      <c r="S53" s="1308"/>
      <c r="T53" s="364" t="s">
        <v>410</v>
      </c>
      <c r="U53" s="367"/>
      <c r="V53" s="367"/>
      <c r="W53" s="367"/>
      <c r="X53" s="367"/>
      <c r="Y53" s="367"/>
      <c r="Z53" s="367"/>
      <c r="AA53" s="367"/>
      <c r="AB53" s="367"/>
      <c r="AC53" s="366"/>
      <c r="AD53" s="367"/>
      <c r="AE53" s="367"/>
      <c r="AF53" s="367"/>
      <c r="AG53" s="367"/>
      <c r="AH53" s="367"/>
      <c r="AI53" s="367"/>
      <c r="AJ53" s="367"/>
      <c r="AK53" s="366"/>
      <c r="AL53" s="4318"/>
      <c r="AM53" s="4319"/>
      <c r="AN53" s="4320"/>
      <c r="AO53" s="4321"/>
      <c r="AP53" s="4322"/>
      <c r="AQ53" s="4323"/>
      <c r="AR53" s="4324"/>
      <c r="AS53" s="4325"/>
      <c r="AT53" s="4326"/>
      <c r="AU53" s="4327"/>
      <c r="AV53" s="4328"/>
      <c r="AW53" s="4329"/>
      <c r="AX53" s="4330"/>
      <c r="AY53" s="4331"/>
      <c r="AZ53" s="4332"/>
      <c r="BA53" s="4333"/>
      <c r="BB53" s="4334"/>
      <c r="BC53" s="4335"/>
      <c r="BD53" s="4336"/>
      <c r="BE53" s="4337"/>
      <c r="BF53" s="4338"/>
      <c r="BG53" s="4339"/>
      <c r="BH53" s="4340"/>
      <c r="BI53" s="4341"/>
      <c r="BJ53" s="4342"/>
      <c r="BK53" s="4343"/>
      <c r="BL53" s="4344"/>
      <c r="BM53" s="4345"/>
      <c r="BN53" s="4346"/>
      <c r="BO53" s="4347"/>
      <c r="BP53" s="4348"/>
      <c r="BQ53" s="4349"/>
      <c r="BR53" s="4350"/>
      <c r="BS53" s="4351"/>
      <c r="BT53" s="4352"/>
      <c r="BU53" s="4353"/>
      <c r="BV53" s="4354"/>
      <c r="BW53" s="4355"/>
      <c r="BX53" s="4356"/>
      <c r="BY53" s="4357"/>
      <c r="BZ53" s="4358"/>
      <c r="CA53" s="4359"/>
      <c r="CB53" s="4360"/>
      <c r="CC53" s="4361"/>
      <c r="CD53" s="4362"/>
      <c r="CE53" s="4363"/>
      <c r="CF53" s="4364"/>
      <c r="CG53" s="4365"/>
      <c r="CH53" s="4366"/>
      <c r="CI53" s="4367"/>
      <c r="CJ53" s="4368"/>
      <c r="CK53" s="4369"/>
      <c r="CL53" s="4370"/>
      <c r="CM53" s="4371"/>
      <c r="CN53" s="4372"/>
      <c r="CO53" s="4373"/>
      <c r="CP53" s="4374"/>
      <c r="CQ53" s="4375"/>
      <c r="CR53" s="4376"/>
      <c r="CS53" s="4377"/>
      <c r="CT53" s="4378"/>
      <c r="CU53" s="4379"/>
      <c r="CV53" s="4380"/>
      <c r="CW53" s="4381"/>
      <c r="CX53" s="4382"/>
      <c r="CY53" s="4383"/>
      <c r="CZ53" s="4384"/>
      <c r="DA53" s="4385"/>
      <c r="DB53" s="4386"/>
      <c r="DC53" s="4387"/>
      <c r="DD53" s="4388"/>
      <c r="DE53" s="4389"/>
      <c r="DF53" s="367"/>
      <c r="DG53" s="291"/>
      <c r="DI53" s="506"/>
      <c r="DJ53" s="506" t="str">
        <f>IF(T53="","",T53)</f>
        <v>Добавить схему подключения</v>
      </c>
      <c r="DK53" s="506"/>
      <c r="DL53" s="506"/>
    </row>
    <row s="3604" customFormat="1" customHeight="1" ht="0.75">
      <c r="A54" s="1373" t="s">
        <v>169</v>
      </c>
      <c r="B54" s="1373" t="s">
        <v>170</v>
      </c>
      <c r="C54" s="1373" t="s">
        <v>171</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3618"/>
      <c r="AM54" s="3618"/>
      <c r="AN54" s="3618"/>
      <c r="AO54" s="3618"/>
      <c r="AP54" s="3618"/>
      <c r="AQ54" s="3618"/>
      <c r="AR54" s="3618"/>
      <c r="AS54" s="3618"/>
      <c r="AT54" s="3618"/>
      <c r="AU54" s="3618"/>
      <c r="AV54" s="3618"/>
      <c r="AW54" s="3618"/>
      <c r="AX54" s="3618"/>
      <c r="AY54" s="3618"/>
      <c r="AZ54" s="3618"/>
      <c r="BA54" s="3618"/>
      <c r="BB54" s="3618"/>
      <c r="BC54" s="3618"/>
      <c r="BD54" s="3618"/>
      <c r="BE54" s="3618"/>
      <c r="BF54" s="3618"/>
      <c r="BG54" s="3618"/>
      <c r="BH54" s="3618"/>
      <c r="BI54" s="3618"/>
      <c r="BJ54" s="3618"/>
      <c r="BK54" s="3618"/>
      <c r="BL54" s="3618"/>
      <c r="BM54" s="3618"/>
      <c r="BN54" s="3618"/>
      <c r="BO54" s="3618"/>
      <c r="BP54" s="3618"/>
      <c r="BQ54" s="3618"/>
      <c r="BR54" s="3618"/>
      <c r="BS54" s="3618"/>
      <c r="BT54" s="3618"/>
      <c r="BU54" s="3618"/>
      <c r="BV54" s="3618"/>
      <c r="BW54" s="3618"/>
      <c r="BX54" s="3618"/>
      <c r="BY54" s="3618"/>
      <c r="BZ54" s="3618"/>
      <c r="CA54" s="3618"/>
      <c r="CB54" s="3618"/>
      <c r="CC54" s="3618"/>
      <c r="CD54" s="3618"/>
      <c r="CE54" s="3618"/>
      <c r="CF54" s="3618"/>
      <c r="CG54" s="3618"/>
      <c r="CH54" s="3618"/>
      <c r="CI54" s="3618"/>
      <c r="CJ54" s="3618"/>
      <c r="CK54" s="3618"/>
      <c r="CL54" s="3618"/>
      <c r="CM54" s="3618"/>
      <c r="CN54" s="3618"/>
      <c r="CO54" s="3618"/>
      <c r="CP54" s="3618"/>
      <c r="CQ54" s="3618"/>
      <c r="CR54" s="3618"/>
      <c r="CS54" s="3618"/>
      <c r="CT54" s="3618"/>
      <c r="CU54" s="3618"/>
      <c r="CV54" s="3618"/>
      <c r="CW54" s="3618"/>
      <c r="CX54" s="3618"/>
      <c r="CY54" s="3618"/>
      <c r="CZ54" s="3618"/>
      <c r="DA54" s="3618"/>
      <c r="DB54" s="3618"/>
      <c r="DC54" s="3618"/>
      <c r="DD54" s="3618"/>
      <c r="DE54" s="3618"/>
      <c r="DF54" s="1354"/>
      <c r="DG54" s="1354"/>
      <c r="DI54" s="795"/>
      <c r="DJ54" s="795" t="str">
        <f>IF(T54="","",T54)</f>
        <v>Добавить источник для дифференциации</v>
      </c>
      <c r="DK54" s="795"/>
      <c r="DL54" s="795"/>
    </row>
    <row s="3604" customFormat="1" customHeight="1" ht="0.75">
      <c r="A55" s="1373" t="s">
        <v>169</v>
      </c>
      <c r="B55" s="1373" t="s">
        <v>170</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3618"/>
      <c r="AM55" s="3618"/>
      <c r="AN55" s="3618"/>
      <c r="AO55" s="3618"/>
      <c r="AP55" s="3618"/>
      <c r="AQ55" s="3618"/>
      <c r="AR55" s="3618"/>
      <c r="AS55" s="3618"/>
      <c r="AT55" s="3618"/>
      <c r="AU55" s="3618"/>
      <c r="AV55" s="3618"/>
      <c r="AW55" s="3618"/>
      <c r="AX55" s="3618"/>
      <c r="AY55" s="3618"/>
      <c r="AZ55" s="3618"/>
      <c r="BA55" s="3618"/>
      <c r="BB55" s="3618"/>
      <c r="BC55" s="3618"/>
      <c r="BD55" s="3618"/>
      <c r="BE55" s="3618"/>
      <c r="BF55" s="3618"/>
      <c r="BG55" s="3618"/>
      <c r="BH55" s="3618"/>
      <c r="BI55" s="3618"/>
      <c r="BJ55" s="3618"/>
      <c r="BK55" s="3618"/>
      <c r="BL55" s="3618"/>
      <c r="BM55" s="3618"/>
      <c r="BN55" s="3618"/>
      <c r="BO55" s="3618"/>
      <c r="BP55" s="3618"/>
      <c r="BQ55" s="3618"/>
      <c r="BR55" s="3618"/>
      <c r="BS55" s="3618"/>
      <c r="BT55" s="3618"/>
      <c r="BU55" s="3618"/>
      <c r="BV55" s="3618"/>
      <c r="BW55" s="3618"/>
      <c r="BX55" s="3618"/>
      <c r="BY55" s="3618"/>
      <c r="BZ55" s="3618"/>
      <c r="CA55" s="3618"/>
      <c r="CB55" s="3618"/>
      <c r="CC55" s="3618"/>
      <c r="CD55" s="3618"/>
      <c r="CE55" s="3618"/>
      <c r="CF55" s="3618"/>
      <c r="CG55" s="3618"/>
      <c r="CH55" s="3618"/>
      <c r="CI55" s="3618"/>
      <c r="CJ55" s="3618"/>
      <c r="CK55" s="3618"/>
      <c r="CL55" s="3618"/>
      <c r="CM55" s="3618"/>
      <c r="CN55" s="3618"/>
      <c r="CO55" s="3618"/>
      <c r="CP55" s="3618"/>
      <c r="CQ55" s="3618"/>
      <c r="CR55" s="3618"/>
      <c r="CS55" s="3618"/>
      <c r="CT55" s="3618"/>
      <c r="CU55" s="3618"/>
      <c r="CV55" s="3618"/>
      <c r="CW55" s="3618"/>
      <c r="CX55" s="3618"/>
      <c r="CY55" s="3618"/>
      <c r="CZ55" s="3618"/>
      <c r="DA55" s="3618"/>
      <c r="DB55" s="3618"/>
      <c r="DC55" s="3618"/>
      <c r="DD55" s="3618"/>
      <c r="DE55" s="3618"/>
      <c r="DF55" s="1354"/>
      <c r="DG55" s="1354"/>
      <c r="DI55" s="795"/>
      <c r="DJ55" s="795" t="str">
        <f>IF(T55="","",T55)</f>
        <v>Добавить централизованную систему для дифференциации</v>
      </c>
      <c r="DK55" s="795"/>
      <c r="DL55" s="795"/>
    </row>
    <row s="2611" customFormat="1" customHeight="1" ht="0.75">
      <c r="A56" s="1373" t="s">
        <v>169</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3618"/>
      <c r="AM56" s="3618"/>
      <c r="AN56" s="3618"/>
      <c r="AO56" s="3618"/>
      <c r="AP56" s="3618"/>
      <c r="AQ56" s="3618"/>
      <c r="AR56" s="3618"/>
      <c r="AS56" s="3618"/>
      <c r="AT56" s="3618"/>
      <c r="AU56" s="3618"/>
      <c r="AV56" s="3618"/>
      <c r="AW56" s="3618"/>
      <c r="AX56" s="3618"/>
      <c r="AY56" s="3618"/>
      <c r="AZ56" s="3618"/>
      <c r="BA56" s="3618"/>
      <c r="BB56" s="3618"/>
      <c r="BC56" s="3618"/>
      <c r="BD56" s="3618"/>
      <c r="BE56" s="3618"/>
      <c r="BF56" s="3618"/>
      <c r="BG56" s="3618"/>
      <c r="BH56" s="3618"/>
      <c r="BI56" s="3618"/>
      <c r="BJ56" s="3618"/>
      <c r="BK56" s="3618"/>
      <c r="BL56" s="3618"/>
      <c r="BM56" s="3618"/>
      <c r="BN56" s="3618"/>
      <c r="BO56" s="3618"/>
      <c r="BP56" s="3618"/>
      <c r="BQ56" s="3618"/>
      <c r="BR56" s="3618"/>
      <c r="BS56" s="3618"/>
      <c r="BT56" s="3618"/>
      <c r="BU56" s="3618"/>
      <c r="BV56" s="3618"/>
      <c r="BW56" s="3618"/>
      <c r="BX56" s="3618"/>
      <c r="BY56" s="3618"/>
      <c r="BZ56" s="3618"/>
      <c r="CA56" s="3618"/>
      <c r="CB56" s="3618"/>
      <c r="CC56" s="3618"/>
      <c r="CD56" s="3618"/>
      <c r="CE56" s="3618"/>
      <c r="CF56" s="3618"/>
      <c r="CG56" s="3618"/>
      <c r="CH56" s="3618"/>
      <c r="CI56" s="3618"/>
      <c r="CJ56" s="3618"/>
      <c r="CK56" s="3618"/>
      <c r="CL56" s="3618"/>
      <c r="CM56" s="3618"/>
      <c r="CN56" s="3618"/>
      <c r="CO56" s="3618"/>
      <c r="CP56" s="3618"/>
      <c r="CQ56" s="3618"/>
      <c r="CR56" s="3618"/>
      <c r="CS56" s="3618"/>
      <c r="CT56" s="3618"/>
      <c r="CU56" s="3618"/>
      <c r="CV56" s="3618"/>
      <c r="CW56" s="3618"/>
      <c r="CX56" s="3618"/>
      <c r="CY56" s="3618"/>
      <c r="CZ56" s="3618"/>
      <c r="DA56" s="3618"/>
      <c r="DB56" s="3618"/>
      <c r="DC56" s="3618"/>
      <c r="DD56" s="3618"/>
      <c r="DE56" s="3618"/>
      <c r="DF56" s="1354"/>
      <c r="DG56" s="1354"/>
      <c r="DI56" s="506"/>
      <c r="DJ56" s="506" t="str">
        <f>IF(T56="","",T56)</f>
        <v>Добавить территорию для дифференциации</v>
      </c>
      <c r="DK56" s="506"/>
      <c r="DL56" s="506"/>
    </row>
    <row s="360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3618"/>
      <c r="AM57" s="3618"/>
      <c r="AN57" s="3618"/>
      <c r="AO57" s="3618"/>
      <c r="AP57" s="3618"/>
      <c r="AQ57" s="3618"/>
      <c r="AR57" s="3618"/>
      <c r="AS57" s="3618"/>
      <c r="AT57" s="3618"/>
      <c r="AU57" s="3618"/>
      <c r="AV57" s="3618"/>
      <c r="AW57" s="3618"/>
      <c r="AX57" s="3618"/>
      <c r="AY57" s="3618"/>
      <c r="AZ57" s="3618"/>
      <c r="BA57" s="3618"/>
      <c r="BB57" s="3618"/>
      <c r="BC57" s="3618"/>
      <c r="BD57" s="3618"/>
      <c r="BE57" s="3618"/>
      <c r="BF57" s="3618"/>
      <c r="BG57" s="3618"/>
      <c r="BH57" s="3618"/>
      <c r="BI57" s="3618"/>
      <c r="BJ57" s="3618"/>
      <c r="BK57" s="3618"/>
      <c r="BL57" s="3618"/>
      <c r="BM57" s="3618"/>
      <c r="BN57" s="3618"/>
      <c r="BO57" s="3618"/>
      <c r="BP57" s="3618"/>
      <c r="BQ57" s="3618"/>
      <c r="BR57" s="3618"/>
      <c r="BS57" s="3618"/>
      <c r="BT57" s="3618"/>
      <c r="BU57" s="3618"/>
      <c r="BV57" s="3618"/>
      <c r="BW57" s="3618"/>
      <c r="BX57" s="3618"/>
      <c r="BY57" s="3618"/>
      <c r="BZ57" s="3618"/>
      <c r="CA57" s="3618"/>
      <c r="CB57" s="3618"/>
      <c r="CC57" s="3618"/>
      <c r="CD57" s="3618"/>
      <c r="CE57" s="3618"/>
      <c r="CF57" s="3618"/>
      <c r="CG57" s="3618"/>
      <c r="CH57" s="3618"/>
      <c r="CI57" s="3618"/>
      <c r="CJ57" s="3618"/>
      <c r="CK57" s="3618"/>
      <c r="CL57" s="3618"/>
      <c r="CM57" s="3618"/>
      <c r="CN57" s="3618"/>
      <c r="CO57" s="3618"/>
      <c r="CP57" s="3618"/>
      <c r="CQ57" s="3618"/>
      <c r="CR57" s="3618"/>
      <c r="CS57" s="3618"/>
      <c r="CT57" s="3618"/>
      <c r="CU57" s="3618"/>
      <c r="CV57" s="3618"/>
      <c r="CW57" s="3618"/>
      <c r="CX57" s="3618"/>
      <c r="CY57" s="3618"/>
      <c r="CZ57" s="3618"/>
      <c r="DA57" s="3618"/>
      <c r="DB57" s="3618"/>
      <c r="DC57" s="3618"/>
      <c r="DD57" s="3618"/>
      <c r="DE57" s="3618"/>
      <c r="DF57" s="1354"/>
      <c r="DG57" s="1354"/>
      <c r="DI57" s="795"/>
      <c r="DJ57" s="795" t="str">
        <f>IF(T57="","",T57)</f>
        <v>Добавить наименование тарифа</v>
      </c>
      <c r="DK57" s="795"/>
      <c r="DL57" s="795"/>
    </row>
    <row customHeight="1" ht="11.25">
      <c r="M58" s="1168"/>
      <c r="N58" s="1168"/>
      <c r="O58" s="543"/>
      <c r="P58" s="1163"/>
      <c r="Q58" s="1163"/>
      <c r="R58" s="1163"/>
      <c r="S58" s="1163"/>
      <c r="AL58" s="3321"/>
      <c r="AM58" s="3321"/>
      <c r="AN58" s="3321"/>
      <c r="AO58" s="3321"/>
      <c r="AP58" s="3321"/>
      <c r="AQ58" s="3321"/>
      <c r="AR58" s="3321"/>
      <c r="AS58" s="3321"/>
      <c r="AT58" s="3321"/>
      <c r="AU58" s="3321"/>
      <c r="AV58" s="3321"/>
      <c r="AW58" s="3321"/>
      <c r="AX58" s="3321"/>
      <c r="AY58" s="3321"/>
      <c r="AZ58" s="3321"/>
      <c r="BA58" s="3321"/>
      <c r="BB58" s="3321"/>
      <c r="BC58" s="3321"/>
      <c r="BD58" s="3321"/>
      <c r="BE58" s="3321"/>
      <c r="BF58" s="3321"/>
      <c r="BG58" s="3321"/>
      <c r="BH58" s="3321"/>
      <c r="BI58" s="3321"/>
      <c r="BJ58" s="3321"/>
      <c r="BK58" s="3321"/>
      <c r="BL58" s="3321"/>
      <c r="BM58" s="3321"/>
      <c r="BN58" s="3321"/>
      <c r="BO58" s="3321"/>
      <c r="BP58" s="3321"/>
      <c r="BQ58" s="3321"/>
      <c r="BR58" s="3321"/>
      <c r="BS58" s="3321"/>
      <c r="BT58" s="3321"/>
      <c r="BU58" s="3321"/>
      <c r="BV58" s="3321"/>
      <c r="BW58" s="3321"/>
      <c r="BX58" s="3321"/>
      <c r="BY58" s="3321"/>
      <c r="BZ58" s="3321"/>
      <c r="CA58" s="3321"/>
      <c r="CB58" s="3321"/>
      <c r="CC58" s="3321"/>
      <c r="CD58" s="3321"/>
      <c r="CE58" s="3321"/>
      <c r="CF58" s="3321"/>
      <c r="CG58" s="3321"/>
      <c r="CH58" s="3321"/>
      <c r="CI58" s="3321"/>
      <c r="CJ58" s="3321"/>
      <c r="CK58" s="3321"/>
      <c r="CL58" s="3321"/>
      <c r="CM58" s="3321"/>
      <c r="CN58" s="3321"/>
      <c r="CO58" s="3321"/>
      <c r="CP58" s="3321"/>
      <c r="CQ58" s="3321"/>
      <c r="CR58" s="3321"/>
      <c r="CS58" s="3321"/>
      <c r="CT58" s="3321"/>
      <c r="CU58" s="3321"/>
      <c r="CV58" s="3321"/>
      <c r="CW58" s="3321"/>
      <c r="CX58" s="3321"/>
      <c r="CY58" s="3321"/>
      <c r="CZ58" s="3321"/>
      <c r="DA58" s="3321"/>
      <c r="DB58" s="3321"/>
      <c r="DC58" s="3321"/>
      <c r="DD58" s="3321"/>
      <c r="DE58" s="3321"/>
      <c r="DH58" s="1163"/>
      <c r="DI58" s="1163"/>
      <c r="DJ58" s="1163"/>
      <c r="DK58" s="1163"/>
      <c r="DL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946"/>
      <c r="AM59" s="3946"/>
      <c r="AN59" s="3946"/>
      <c r="AO59" s="3946"/>
      <c r="AP59" s="3946"/>
      <c r="AQ59" s="3946"/>
      <c r="AR59" s="3946"/>
      <c r="AS59" s="3946"/>
      <c r="AT59" s="3946"/>
      <c r="AU59" s="3946"/>
      <c r="AV59" s="3946"/>
      <c r="AW59" s="3946"/>
      <c r="AX59" s="3946"/>
      <c r="AY59" s="3946"/>
      <c r="AZ59" s="3946"/>
      <c r="BA59" s="3946"/>
      <c r="BB59" s="3946"/>
      <c r="BC59" s="3946"/>
      <c r="BD59" s="3946"/>
      <c r="BE59" s="3946"/>
      <c r="BF59" s="3946"/>
      <c r="BG59" s="3946"/>
      <c r="BH59" s="3946"/>
      <c r="BI59" s="3946"/>
      <c r="BJ59" s="3946"/>
      <c r="BK59" s="3946"/>
      <c r="BL59" s="3946"/>
      <c r="BM59" s="3946"/>
      <c r="BN59" s="3946"/>
      <c r="BO59" s="3946"/>
      <c r="BP59" s="3946"/>
      <c r="BQ59" s="3946"/>
      <c r="BR59" s="3946"/>
      <c r="BS59" s="3946"/>
      <c r="BT59" s="3946"/>
      <c r="BU59" s="3946"/>
      <c r="BV59" s="3946"/>
      <c r="BW59" s="3946"/>
      <c r="BX59" s="3946"/>
      <c r="BY59" s="3946"/>
      <c r="BZ59" s="3946"/>
      <c r="CA59" s="3946"/>
      <c r="CB59" s="3946"/>
      <c r="CC59" s="3946"/>
      <c r="CD59" s="3946"/>
      <c r="CE59" s="3946"/>
      <c r="CF59" s="3946"/>
      <c r="CG59" s="3946"/>
      <c r="CH59" s="3946"/>
      <c r="CI59" s="3946"/>
      <c r="CJ59" s="3946"/>
      <c r="CK59" s="3946"/>
      <c r="CL59" s="3946"/>
      <c r="CM59" s="3946"/>
      <c r="CN59" s="3946"/>
      <c r="CO59" s="3946"/>
      <c r="CP59" s="3946"/>
      <c r="CQ59" s="3946"/>
      <c r="CR59" s="3946"/>
      <c r="CS59" s="3946"/>
      <c r="CT59" s="3946"/>
      <c r="CU59" s="3946"/>
      <c r="CV59" s="3946"/>
      <c r="CW59" s="3946"/>
      <c r="CX59" s="3946"/>
      <c r="CY59" s="3946"/>
      <c r="CZ59" s="3946"/>
      <c r="DA59" s="3946"/>
      <c r="DB59" s="3946"/>
      <c r="DC59" s="3946"/>
      <c r="DD59" s="3946"/>
      <c r="DE59" s="3946"/>
      <c r="DF59" s="2106"/>
      <c r="DG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3946"/>
      <c r="AM60" s="3946"/>
      <c r="AN60" s="3946"/>
      <c r="AO60" s="3946"/>
      <c r="AP60" s="3946"/>
      <c r="AQ60" s="3946"/>
      <c r="AR60" s="3946"/>
      <c r="AS60" s="3946"/>
      <c r="AT60" s="3946"/>
      <c r="AU60" s="3946"/>
      <c r="AV60" s="3946"/>
      <c r="AW60" s="3946"/>
      <c r="AX60" s="3946"/>
      <c r="AY60" s="3946"/>
      <c r="AZ60" s="3946"/>
      <c r="BA60" s="3946"/>
      <c r="BB60" s="3946"/>
      <c r="BC60" s="3946"/>
      <c r="BD60" s="3946"/>
      <c r="BE60" s="3946"/>
      <c r="BF60" s="3946"/>
      <c r="BG60" s="3946"/>
      <c r="BH60" s="3946"/>
      <c r="BI60" s="3946"/>
      <c r="BJ60" s="3946"/>
      <c r="BK60" s="3946"/>
      <c r="BL60" s="3946"/>
      <c r="BM60" s="3946"/>
      <c r="BN60" s="3946"/>
      <c r="BO60" s="3946"/>
      <c r="BP60" s="3946"/>
      <c r="BQ60" s="3946"/>
      <c r="BR60" s="3946"/>
      <c r="BS60" s="3946"/>
      <c r="BT60" s="3946"/>
      <c r="BU60" s="3946"/>
      <c r="BV60" s="3946"/>
      <c r="BW60" s="3946"/>
      <c r="BX60" s="3946"/>
      <c r="BY60" s="3946"/>
      <c r="BZ60" s="3946"/>
      <c r="CA60" s="3946"/>
      <c r="CB60" s="3946"/>
      <c r="CC60" s="3946"/>
      <c r="CD60" s="3946"/>
      <c r="CE60" s="3946"/>
      <c r="CF60" s="3946"/>
      <c r="CG60" s="3946"/>
      <c r="CH60" s="3946"/>
      <c r="CI60" s="3946"/>
      <c r="CJ60" s="3946"/>
      <c r="CK60" s="3946"/>
      <c r="CL60" s="3946"/>
      <c r="CM60" s="3946"/>
      <c r="CN60" s="3946"/>
      <c r="CO60" s="3946"/>
      <c r="CP60" s="3946"/>
      <c r="CQ60" s="3946"/>
      <c r="CR60" s="3946"/>
      <c r="CS60" s="3946"/>
      <c r="CT60" s="3946"/>
      <c r="CU60" s="3946"/>
      <c r="CV60" s="3946"/>
      <c r="CW60" s="3946"/>
      <c r="CX60" s="3946"/>
      <c r="CY60" s="3946"/>
      <c r="CZ60" s="3946"/>
      <c r="DA60" s="3946"/>
      <c r="DB60" s="3946"/>
      <c r="DC60" s="3946"/>
      <c r="DD60" s="3946"/>
      <c r="DE60" s="3946"/>
      <c r="DF60" s="2106"/>
      <c r="DG60" s="2106"/>
    </row>
    <row customHeight="1" ht="14.25">
      <c r="O61" s="543"/>
      <c r="AL61" s="3321"/>
      <c r="AM61" s="3321"/>
      <c r="AN61" s="3321"/>
      <c r="AO61" s="3321"/>
      <c r="AP61" s="3321"/>
      <c r="AQ61" s="3321"/>
      <c r="AR61" s="3321"/>
      <c r="AS61" s="3321"/>
      <c r="AT61" s="3321"/>
      <c r="AU61" s="3321"/>
      <c r="AV61" s="3321"/>
      <c r="AW61" s="3321"/>
      <c r="AX61" s="3321"/>
      <c r="AY61" s="3321"/>
      <c r="AZ61" s="3321"/>
      <c r="BA61" s="3321"/>
      <c r="BB61" s="3321"/>
      <c r="BC61" s="3321"/>
      <c r="BD61" s="3321"/>
      <c r="BE61" s="3321"/>
      <c r="BF61" s="3321"/>
      <c r="BG61" s="3321"/>
      <c r="BH61" s="3321"/>
      <c r="BI61" s="3321"/>
      <c r="BJ61" s="3321"/>
      <c r="BK61" s="3321"/>
      <c r="BL61" s="3321"/>
      <c r="BM61" s="3321"/>
      <c r="BN61" s="3321"/>
      <c r="BO61" s="3321"/>
      <c r="BP61" s="3321"/>
      <c r="BQ61" s="3321"/>
      <c r="BR61" s="3321"/>
      <c r="BS61" s="3321"/>
      <c r="BT61" s="3321"/>
      <c r="BU61" s="3321"/>
      <c r="BV61" s="3321"/>
      <c r="BW61" s="3321"/>
      <c r="BX61" s="3321"/>
      <c r="BY61" s="3321"/>
      <c r="BZ61" s="3321"/>
      <c r="CA61" s="3321"/>
      <c r="CB61" s="3321"/>
      <c r="CC61" s="3321"/>
      <c r="CD61" s="3321"/>
      <c r="CE61" s="3321"/>
      <c r="CF61" s="3321"/>
      <c r="CG61" s="3321"/>
      <c r="CH61" s="3321"/>
      <c r="CI61" s="3321"/>
      <c r="CJ61" s="3321"/>
      <c r="CK61" s="3321"/>
      <c r="CL61" s="3321"/>
      <c r="CM61" s="3321"/>
      <c r="CN61" s="3321"/>
      <c r="CO61" s="3321"/>
      <c r="CP61" s="3321"/>
      <c r="CQ61" s="3321"/>
      <c r="CR61" s="3321"/>
      <c r="CS61" s="3321"/>
      <c r="CT61" s="3321"/>
      <c r="CU61" s="3321"/>
      <c r="CV61" s="3321"/>
      <c r="CW61" s="3321"/>
      <c r="CX61" s="3321"/>
      <c r="CY61" s="3321"/>
      <c r="CZ61" s="3321"/>
      <c r="DA61" s="3321"/>
      <c r="DB61" s="3321"/>
      <c r="DC61" s="3321"/>
      <c r="DD61" s="3321"/>
      <c r="DE61" s="3321"/>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3946"/>
      <c r="AM62" s="3946"/>
      <c r="AN62" s="3946"/>
      <c r="AO62" s="3946"/>
      <c r="AP62" s="3946"/>
      <c r="AQ62" s="3946"/>
      <c r="AR62" s="3946"/>
      <c r="AS62" s="3946"/>
      <c r="AT62" s="3946"/>
      <c r="AU62" s="3946"/>
      <c r="AV62" s="3946"/>
      <c r="AW62" s="3946"/>
      <c r="AX62" s="3946"/>
      <c r="AY62" s="3946"/>
      <c r="AZ62" s="3946"/>
      <c r="BA62" s="3946"/>
      <c r="BB62" s="3946"/>
      <c r="BC62" s="3946"/>
      <c r="BD62" s="3946"/>
      <c r="BE62" s="3946"/>
      <c r="BF62" s="3946"/>
      <c r="BG62" s="3946"/>
      <c r="BH62" s="3946"/>
      <c r="BI62" s="3946"/>
      <c r="BJ62" s="3946"/>
      <c r="BK62" s="3946"/>
      <c r="BL62" s="3946"/>
      <c r="BM62" s="3946"/>
      <c r="BN62" s="3946"/>
      <c r="BO62" s="3946"/>
      <c r="BP62" s="3946"/>
      <c r="BQ62" s="3946"/>
      <c r="BR62" s="3946"/>
      <c r="BS62" s="3946"/>
      <c r="BT62" s="3946"/>
      <c r="BU62" s="3946"/>
      <c r="BV62" s="3946"/>
      <c r="BW62" s="3946"/>
      <c r="BX62" s="3946"/>
      <c r="BY62" s="3946"/>
      <c r="BZ62" s="3946"/>
      <c r="CA62" s="3946"/>
      <c r="CB62" s="3946"/>
      <c r="CC62" s="3946"/>
      <c r="CD62" s="3946"/>
      <c r="CE62" s="3946"/>
      <c r="CF62" s="3946"/>
      <c r="CG62" s="3946"/>
      <c r="CH62" s="3946"/>
      <c r="CI62" s="3946"/>
      <c r="CJ62" s="3946"/>
      <c r="CK62" s="3946"/>
      <c r="CL62" s="3946"/>
      <c r="CM62" s="3946"/>
      <c r="CN62" s="3946"/>
      <c r="CO62" s="3946"/>
      <c r="CP62" s="3946"/>
      <c r="CQ62" s="3946"/>
      <c r="CR62" s="3946"/>
      <c r="CS62" s="3946"/>
      <c r="CT62" s="3946"/>
      <c r="CU62" s="3946"/>
      <c r="CV62" s="3946"/>
      <c r="CW62" s="3946"/>
      <c r="CX62" s="3946"/>
      <c r="CY62" s="3946"/>
      <c r="CZ62" s="3946"/>
      <c r="DA62" s="3946"/>
      <c r="DB62" s="3946"/>
      <c r="DC62" s="3946"/>
      <c r="DD62" s="3946"/>
      <c r="DE62" s="3946"/>
      <c r="DF62" s="2106"/>
      <c r="DG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3946"/>
      <c r="AM63" s="3946"/>
      <c r="AN63" s="3946"/>
      <c r="AO63" s="3946"/>
      <c r="AP63" s="3946"/>
      <c r="AQ63" s="3946"/>
      <c r="AR63" s="3946"/>
      <c r="AS63" s="3946"/>
      <c r="AT63" s="3946"/>
      <c r="AU63" s="3946"/>
      <c r="AV63" s="3946"/>
      <c r="AW63" s="3946"/>
      <c r="AX63" s="3946"/>
      <c r="AY63" s="3946"/>
      <c r="AZ63" s="3946"/>
      <c r="BA63" s="3946"/>
      <c r="BB63" s="3946"/>
      <c r="BC63" s="3946"/>
      <c r="BD63" s="3946"/>
      <c r="BE63" s="3946"/>
      <c r="BF63" s="3946"/>
      <c r="BG63" s="3946"/>
      <c r="BH63" s="3946"/>
      <c r="BI63" s="3946"/>
      <c r="BJ63" s="3946"/>
      <c r="BK63" s="3946"/>
      <c r="BL63" s="3946"/>
      <c r="BM63" s="3946"/>
      <c r="BN63" s="3946"/>
      <c r="BO63" s="3946"/>
      <c r="BP63" s="3946"/>
      <c r="BQ63" s="3946"/>
      <c r="BR63" s="3946"/>
      <c r="BS63" s="3946"/>
      <c r="BT63" s="3946"/>
      <c r="BU63" s="3946"/>
      <c r="BV63" s="3946"/>
      <c r="BW63" s="3946"/>
      <c r="BX63" s="3946"/>
      <c r="BY63" s="3946"/>
      <c r="BZ63" s="3946"/>
      <c r="CA63" s="3946"/>
      <c r="CB63" s="3946"/>
      <c r="CC63" s="3946"/>
      <c r="CD63" s="3946"/>
      <c r="CE63" s="3946"/>
      <c r="CF63" s="3946"/>
      <c r="CG63" s="3946"/>
      <c r="CH63" s="3946"/>
      <c r="CI63" s="3946"/>
      <c r="CJ63" s="3946"/>
      <c r="CK63" s="3946"/>
      <c r="CL63" s="3946"/>
      <c r="CM63" s="3946"/>
      <c r="CN63" s="3946"/>
      <c r="CO63" s="3946"/>
      <c r="CP63" s="3946"/>
      <c r="CQ63" s="3946"/>
      <c r="CR63" s="3946"/>
      <c r="CS63" s="3946"/>
      <c r="CT63" s="3946"/>
      <c r="CU63" s="3946"/>
      <c r="CV63" s="3946"/>
      <c r="CW63" s="3946"/>
      <c r="CX63" s="3946"/>
      <c r="CY63" s="3946"/>
      <c r="CZ63" s="3946"/>
      <c r="DA63" s="3946"/>
      <c r="DB63" s="3946"/>
      <c r="DC63" s="3946"/>
      <c r="DD63" s="3946"/>
      <c r="DE63" s="3946"/>
      <c r="DF63" s="2106"/>
      <c r="DG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3946"/>
      <c r="AM64" s="3946"/>
      <c r="AN64" s="3946"/>
      <c r="AO64" s="3946"/>
      <c r="AP64" s="3946"/>
      <c r="AQ64" s="3946"/>
      <c r="AR64" s="3946"/>
      <c r="AS64" s="3946"/>
      <c r="AT64" s="3946"/>
      <c r="AU64" s="3946"/>
      <c r="AV64" s="3946"/>
      <c r="AW64" s="3946"/>
      <c r="AX64" s="3946"/>
      <c r="AY64" s="3946"/>
      <c r="AZ64" s="3946"/>
      <c r="BA64" s="3946"/>
      <c r="BB64" s="3946"/>
      <c r="BC64" s="3946"/>
      <c r="BD64" s="3946"/>
      <c r="BE64" s="3946"/>
      <c r="BF64" s="3946"/>
      <c r="BG64" s="3946"/>
      <c r="BH64" s="3946"/>
      <c r="BI64" s="3946"/>
      <c r="BJ64" s="3946"/>
      <c r="BK64" s="3946"/>
      <c r="BL64" s="3946"/>
      <c r="BM64" s="3946"/>
      <c r="BN64" s="3946"/>
      <c r="BO64" s="3946"/>
      <c r="BP64" s="3946"/>
      <c r="BQ64" s="3946"/>
      <c r="BR64" s="3946"/>
      <c r="BS64" s="3946"/>
      <c r="BT64" s="3946"/>
      <c r="BU64" s="3946"/>
      <c r="BV64" s="3946"/>
      <c r="BW64" s="3946"/>
      <c r="BX64" s="3946"/>
      <c r="BY64" s="3946"/>
      <c r="BZ64" s="3946"/>
      <c r="CA64" s="3946"/>
      <c r="CB64" s="3946"/>
      <c r="CC64" s="3946"/>
      <c r="CD64" s="3946"/>
      <c r="CE64" s="3946"/>
      <c r="CF64" s="3946"/>
      <c r="CG64" s="3946"/>
      <c r="CH64" s="3946"/>
      <c r="CI64" s="3946"/>
      <c r="CJ64" s="3946"/>
      <c r="CK64" s="3946"/>
      <c r="CL64" s="3946"/>
      <c r="CM64" s="3946"/>
      <c r="CN64" s="3946"/>
      <c r="CO64" s="3946"/>
      <c r="CP64" s="3946"/>
      <c r="CQ64" s="3946"/>
      <c r="CR64" s="3946"/>
      <c r="CS64" s="3946"/>
      <c r="CT64" s="3946"/>
      <c r="CU64" s="3946"/>
      <c r="CV64" s="3946"/>
      <c r="CW64" s="3946"/>
      <c r="CX64" s="3946"/>
      <c r="CY64" s="3946"/>
      <c r="CZ64" s="3946"/>
      <c r="DA64" s="3946"/>
      <c r="DB64" s="3946"/>
      <c r="DC64" s="3946"/>
      <c r="DD64" s="3946"/>
      <c r="DE64" s="3946"/>
      <c r="DF64" s="2106"/>
      <c r="DG64" s="2106"/>
    </row>
  </sheetData>
  <sheetProtection formatColumns="0" formatRows="0" autoFilter="0" sort="0" insertRows="0" insertColumns="1" deleteRows="0" deleteColumns="0"/>
  <mergeCells count="319">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T63:DG63"/>
    <mergeCell ref="T64:DG64"/>
    <mergeCell ref="T62:DG62"/>
    <mergeCell ref="DG49:DG51"/>
    <mergeCell ref="T59:DG59"/>
    <mergeCell ref="T60:DG60"/>
    <mergeCell ref="J48:J51"/>
    <mergeCell ref="Q48:Q51"/>
    <mergeCell ref="V48:AC48"/>
    <mergeCell ref="AD48:DF48"/>
    <mergeCell ref="K49:K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Z49:Z50"/>
    <mergeCell ref="AA49:AA50"/>
    <mergeCell ref="AB49:AB50"/>
    <mergeCell ref="AC49:AC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0:CF30"/>
    <mergeCell ref="CD8:CD9"/>
    <mergeCell ref="CE8:CE9"/>
    <mergeCell ref="CF8:CF9"/>
    <mergeCell ref="CG8:CG9"/>
    <mergeCell ref="BZ29:CF29"/>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0:CN30"/>
    <mergeCell ref="CL8:CL9"/>
    <mergeCell ref="CM8:CM9"/>
    <mergeCell ref="CN8:CN9"/>
    <mergeCell ref="CO8:CO9"/>
    <mergeCell ref="CH29:CN29"/>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0:CV30"/>
    <mergeCell ref="CT8:CT9"/>
    <mergeCell ref="CU8:CU9"/>
    <mergeCell ref="CV8:CV9"/>
    <mergeCell ref="CW8:CW9"/>
    <mergeCell ref="CP29:CV29"/>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0:DD30"/>
    <mergeCell ref="DB8:DB9"/>
    <mergeCell ref="DC8:DC9"/>
    <mergeCell ref="DD8:DD9"/>
    <mergeCell ref="DE8:DE9"/>
    <mergeCell ref="CX29:DD29"/>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46F3F-E503-0D72-7DFF-311E8D7B355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56" width="3.7109375" customWidth="1"/>
    <col min="17" max="18" style="3949" width="3.7109375" customWidth="1"/>
    <col min="19" max="19" style="3950" width="12.7109375" customWidth="1"/>
    <col min="20" max="20" style="3042" width="32.00390625" customWidth="1"/>
    <col min="21" max="21" style="3042" width="0.7109375" hidden="1" customWidth="1"/>
    <col min="22" max="22" style="3042" width="1.7109375" hidden="1" customWidth="1"/>
    <col min="23" max="23" style="3042" width="24.7109375" hidden="1" customWidth="1"/>
    <col min="24" max="25" style="3042" width="0.14062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0.140625" customWidth="1"/>
    <col min="31" max="31" style="3042" width="24.7109375" customWidth="1"/>
    <col min="32" max="33" style="3042" width="0.140625" customWidth="1"/>
    <col min="34" max="34" style="3042" width="11.7109375" customWidth="1"/>
    <col min="35" max="35" style="3042" width="3.7109375" customWidth="1"/>
    <col min="36" max="36" style="3042" width="11.7109375" customWidth="1"/>
    <col min="37" max="37" style="3042" width="8.57421875" hidden="1" customWidth="1"/>
    <col min="38" max="38" style="3042" width="4.7109375" customWidth="1"/>
    <col min="39" max="39" style="3042"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393</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395</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397</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399</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400</v>
      </c>
      <c r="M6" s="543"/>
      <c r="P6" s="2111">
        <v>1</v>
      </c>
      <c r="Q6" s="1361"/>
      <c r="R6" s="352"/>
      <c r="S6" s="1366">
        <f>$I6</f>
      </c>
      <c r="T6" s="273" t="s">
        <v>401</v>
      </c>
      <c r="U6" s="288"/>
      <c r="V6" s="2095"/>
      <c r="W6" s="2096"/>
      <c r="X6" s="2096"/>
      <c r="Y6" s="2096"/>
      <c r="Z6" s="2096"/>
      <c r="AA6" s="2096"/>
      <c r="AB6" s="2096"/>
      <c r="AC6" s="2097"/>
      <c r="AD6" s="2095"/>
      <c r="AE6" s="2096"/>
      <c r="AF6" s="2096"/>
      <c r="AG6" s="2096"/>
      <c r="AH6" s="2096"/>
      <c r="AI6" s="2096"/>
      <c r="AJ6" s="2096"/>
      <c r="AK6" s="2096"/>
      <c r="AL6" s="2097"/>
      <c r="AM6" s="1286" t="s">
        <v>402</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66">
        <f>$J7</f>
      </c>
      <c r="T7" s="274" t="s">
        <v>404</v>
      </c>
      <c r="U7" s="288"/>
      <c r="V7" s="2095"/>
      <c r="W7" s="2096"/>
      <c r="X7" s="2096"/>
      <c r="Y7" s="2096"/>
      <c r="Z7" s="2096"/>
      <c r="AA7" s="2096"/>
      <c r="AB7" s="2096"/>
      <c r="AC7" s="2097"/>
      <c r="AD7" s="2095"/>
      <c r="AE7" s="2096"/>
      <c r="AF7" s="2096"/>
      <c r="AG7" s="2096"/>
      <c r="AH7" s="2096"/>
      <c r="AI7" s="2096"/>
      <c r="AJ7" s="2096"/>
      <c r="AK7" s="2096"/>
      <c r="AL7" s="2097"/>
      <c r="AM7" s="1286" t="s">
        <v>405</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66">
        <f>$K8</f>
      </c>
      <c r="T8" s="1377"/>
      <c r="U8" s="288"/>
      <c r="V8" s="320"/>
      <c r="W8" s="757"/>
      <c r="X8" s="320"/>
      <c r="Y8" s="390"/>
      <c r="Z8" s="2112"/>
      <c r="AA8" s="1981" t="s">
        <v>61</v>
      </c>
      <c r="AB8" s="2112"/>
      <c r="AC8" s="1981" t="s">
        <v>61</v>
      </c>
      <c r="AD8" s="320"/>
      <c r="AE8" s="757"/>
      <c r="AF8" s="320"/>
      <c r="AG8" s="390"/>
      <c r="AH8" s="2112"/>
      <c r="AI8" s="1981" t="s">
        <v>61</v>
      </c>
      <c r="AJ8" s="2112"/>
      <c r="AK8" s="1981" t="s">
        <v>61</v>
      </c>
      <c r="AL8" s="320"/>
      <c r="AM8" s="2137" t="s">
        <v>407</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408</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410</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60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0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0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25" customFormat="1" customHeight="1" ht="22.5" hidden="1">
      <c r="L20" s="1359"/>
      <c r="M20" s="1392"/>
      <c r="N20" s="1392"/>
      <c r="O20" s="1397" t="s">
        <v>411</v>
      </c>
      <c r="P20" s="1392"/>
      <c r="Q20" s="1401"/>
      <c r="R20" s="1401"/>
      <c r="S20" s="735"/>
      <c r="Z20" s="1397"/>
      <c r="AB20" s="1397"/>
      <c r="AC20" s="1396"/>
      <c r="AH20" s="1397"/>
      <c r="AJ20" s="1397"/>
      <c r="AK20" s="1396"/>
      <c r="AN20" s="517"/>
      <c r="AO20" s="517"/>
      <c r="AP20" s="517"/>
      <c r="AQ20" s="517"/>
      <c r="AR20" s="517"/>
    </row>
    <row s="3625" customFormat="1" customHeight="1" ht="14.25" hidden="1">
      <c r="L21" s="1359"/>
      <c r="M21" s="1392"/>
      <c r="N21" s="1392"/>
      <c r="O21" s="1392"/>
      <c r="P21" s="1392"/>
      <c r="Q21" s="1401"/>
      <c r="R21" s="1401"/>
      <c r="S21" s="735"/>
      <c r="AC21" s="1396"/>
      <c r="AK21" s="1396"/>
      <c r="AN21" s="517"/>
      <c r="AO21" s="517"/>
      <c r="AP21" s="517"/>
      <c r="AQ21" s="517"/>
      <c r="AR21" s="517"/>
    </row>
    <row s="3625" customFormat="1" customHeight="1" ht="33.75" hidden="1">
      <c r="L22" s="1359"/>
      <c r="M22" s="1392"/>
      <c r="N22" s="1392"/>
      <c r="O22" s="1394" t="s">
        <v>412</v>
      </c>
      <c r="P22" s="1392"/>
      <c r="Q22" s="1401"/>
      <c r="R22" s="1401"/>
      <c r="S22" s="735"/>
      <c r="T22" s="1168" t="s">
        <v>413</v>
      </c>
      <c r="AA22" s="172" t="s">
        <v>414</v>
      </c>
      <c r="AC22" s="172" t="s">
        <v>415</v>
      </c>
      <c r="AD22" s="1168" t="s">
        <v>413</v>
      </c>
      <c r="AI22" s="172" t="s">
        <v>416</v>
      </c>
      <c r="AK22" s="172" t="s">
        <v>415</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22"/>
      <c r="AM29" s="268"/>
      <c r="AN29" s="368"/>
      <c r="AO29" s="368"/>
      <c r="AP29" s="368"/>
      <c r="AQ29" s="368"/>
      <c r="AR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22"/>
      <c r="AM30" s="268"/>
      <c r="AN30" s="368"/>
      <c r="AO30" s="368"/>
      <c r="AP30" s="368"/>
      <c r="AQ30" s="368"/>
      <c r="AR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22"/>
      <c r="AM31" s="268"/>
      <c r="AN31" s="368"/>
      <c r="AO31" s="368"/>
      <c r="AP31" s="368"/>
      <c r="AQ31" s="368"/>
      <c r="AR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22"/>
      <c r="AM34" s="268"/>
      <c r="AN34" s="368"/>
      <c r="AO34" s="368"/>
      <c r="AP34" s="368"/>
      <c r="AQ34" s="368"/>
      <c r="AR34" s="368"/>
    </row>
    <row s="3644" customFormat="1" customHeight="1" ht="18.7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22"/>
      <c r="AM35" s="268"/>
      <c r="AN35" s="368"/>
      <c r="AO35" s="368"/>
      <c r="AP35" s="368"/>
      <c r="AQ35" s="368"/>
      <c r="AR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421</v>
      </c>
      <c r="AD36" s="322"/>
      <c r="AE36" s="322"/>
      <c r="AF36" s="322"/>
      <c r="AG36" s="322"/>
      <c r="AH36" s="322"/>
      <c r="AI36" s="322"/>
      <c r="AJ36" s="322"/>
      <c r="AK36" s="266" t="s">
        <v>421</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296</v>
      </c>
    </row>
    <row customHeight="1" ht="14.25">
      <c r="Q39" s="377"/>
      <c r="R39" s="377"/>
      <c r="S39" s="2125" t="s">
        <v>87</v>
      </c>
      <c r="T39" s="2062" t="s">
        <v>423</v>
      </c>
      <c r="U39" s="289"/>
      <c r="V39" s="2126" t="s">
        <v>424</v>
      </c>
      <c r="W39" s="2127"/>
      <c r="X39" s="2146"/>
      <c r="Y39" s="2146"/>
      <c r="Z39" s="2127"/>
      <c r="AA39" s="2127"/>
      <c r="AB39" s="2128"/>
      <c r="AC39" s="2129" t="s">
        <v>425</v>
      </c>
      <c r="AD39" s="2126" t="s">
        <v>424</v>
      </c>
      <c r="AE39" s="2127"/>
      <c r="AF39" s="2146"/>
      <c r="AG39" s="2146"/>
      <c r="AH39" s="2127"/>
      <c r="AI39" s="2127"/>
      <c r="AJ39" s="2128"/>
      <c r="AK39" s="2129" t="s">
        <v>426</v>
      </c>
      <c r="AL39" s="2132" t="s">
        <v>427</v>
      </c>
      <c r="AM39" s="1971"/>
    </row>
    <row customHeight="1" ht="23.25">
      <c r="Q40" s="377"/>
      <c r="R40" s="377"/>
      <c r="S40" s="2125"/>
      <c r="T40" s="2062"/>
      <c r="U40" s="1038"/>
      <c r="V40" s="2142" t="s">
        <v>428</v>
      </c>
      <c r="W40" s="2144" t="s">
        <v>429</v>
      </c>
      <c r="X40" s="1406" t="s">
        <v>430</v>
      </c>
      <c r="Y40" s="1406"/>
      <c r="Z40" s="2119" t="s">
        <v>431</v>
      </c>
      <c r="AA40" s="2119"/>
      <c r="AB40" s="2120"/>
      <c r="AC40" s="2130"/>
      <c r="AD40" s="2142" t="s">
        <v>428</v>
      </c>
      <c r="AE40" s="2144" t="s">
        <v>429</v>
      </c>
      <c r="AF40" s="1406" t="s">
        <v>430</v>
      </c>
      <c r="AG40" s="1406"/>
      <c r="AH40" s="2119" t="s">
        <v>431</v>
      </c>
      <c r="AI40" s="2119"/>
      <c r="AJ40" s="2120"/>
      <c r="AK40" s="2130"/>
      <c r="AL40" s="2133"/>
      <c r="AM40" s="1971"/>
    </row>
    <row s="4395" customFormat="1" customHeight="1" ht="23.2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M41" s="1392"/>
      <c r="N41" s="1392"/>
      <c r="O41" s="1392"/>
      <c r="P41" s="1358"/>
      <c r="Q41" s="377"/>
      <c r="R41" s="377"/>
      <c r="S41" s="2125"/>
      <c r="T41" s="2062"/>
      <c r="U41" s="290"/>
      <c r="V41" s="2143"/>
      <c r="W41" s="2145"/>
      <c r="X41" s="1403" t="s">
        <v>439</v>
      </c>
      <c r="Y41" s="1403" t="s">
        <v>440</v>
      </c>
      <c r="Z41" s="1364" t="s">
        <v>441</v>
      </c>
      <c r="AA41" s="2121" t="s">
        <v>442</v>
      </c>
      <c r="AB41" s="2122"/>
      <c r="AC41" s="2131"/>
      <c r="AD41" s="2143"/>
      <c r="AE41" s="2145"/>
      <c r="AF41" s="1403" t="s">
        <v>439</v>
      </c>
      <c r="AG41" s="1403" t="s">
        <v>440</v>
      </c>
      <c r="AH41" s="1364" t="s">
        <v>441</v>
      </c>
      <c r="AI41" s="2121" t="s">
        <v>442</v>
      </c>
      <c r="AJ41" s="2122"/>
      <c r="AK41" s="2131"/>
      <c r="AL41" s="2134"/>
      <c r="AM41" s="1971"/>
      <c r="AN41" s="517"/>
      <c r="AO41" s="506"/>
      <c r="AP41" s="506"/>
      <c r="AQ41" s="506"/>
      <c r="AR41" s="506"/>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201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201</v>
      </c>
      <c r="B44" s="1393" t="s">
        <v>202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394</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395</v>
      </c>
      <c r="AO44" s="506"/>
      <c r="AP44" s="506" t="str">
        <f>IF(T44="","",T44)</f>
        <v>Территория действия тарифа</v>
      </c>
      <c r="AQ44" s="506"/>
      <c r="AR44" s="506"/>
    </row>
    <row customHeight="1" ht="23.25">
      <c r="A45" s="1393" t="s">
        <v>201</v>
      </c>
      <c r="B45" s="1393" t="s">
        <v>202</v>
      </c>
      <c r="C45" s="1393" t="s">
        <v>203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396</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397</v>
      </c>
      <c r="AO45" s="506"/>
      <c r="AP45" s="506" t="str">
        <f>IF(T45="","",T45)</f>
        <v>Наименование системы теплоснабжения </v>
      </c>
      <c r="AQ45" s="506"/>
      <c r="AR45" s="506"/>
    </row>
    <row customHeight="1" ht="21">
      <c r="A46" s="1393" t="s">
        <v>201</v>
      </c>
      <c r="B46" s="1393" t="s">
        <v>202</v>
      </c>
      <c r="C46" s="1393" t="s">
        <v>203</v>
      </c>
      <c r="D46" s="1393" t="s">
        <v>204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398</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399</v>
      </c>
      <c r="AO46" s="506"/>
      <c r="AP46" s="506" t="str">
        <f>IF(T46="","",T46)</f>
        <v>Источник тепловой энергии  </v>
      </c>
      <c r="AQ46" s="506"/>
      <c r="AR46" s="506"/>
    </row>
    <row customHeight="1" ht="47.25">
      <c r="A47" s="1393" t="s">
        <v>201</v>
      </c>
      <c r="B47" s="1393" t="s">
        <v>202</v>
      </c>
      <c r="C47" s="1393" t="s">
        <v>203</v>
      </c>
      <c r="D47" s="1393" t="s">
        <v>204</v>
      </c>
      <c r="E47" s="2108"/>
      <c r="F47" s="2108"/>
      <c r="G47" s="2108"/>
      <c r="H47" s="2108"/>
      <c r="I47" s="2109" t="str">
        <f>S46&amp;".1"</f>
        <v>....1</v>
      </c>
      <c r="J47" s="1393"/>
      <c r="K47" s="1393"/>
      <c r="L47" s="1394" t="s">
        <v>400</v>
      </c>
      <c r="P47" s="2111">
        <v>1</v>
      </c>
      <c r="Q47" s="1361"/>
      <c r="R47" s="352"/>
      <c r="S47" s="1366" t="str">
        <f>$I47</f>
        <v>....1</v>
      </c>
      <c r="T47" s="273" t="s">
        <v>401</v>
      </c>
      <c r="U47" s="288"/>
      <c r="V47" s="2095"/>
      <c r="W47" s="2096"/>
      <c r="X47" s="2096"/>
      <c r="Y47" s="2096"/>
      <c r="Z47" s="2096"/>
      <c r="AA47" s="2096"/>
      <c r="AB47" s="2096"/>
      <c r="AC47" s="2097"/>
      <c r="AD47" s="2095"/>
      <c r="AE47" s="2096"/>
      <c r="AF47" s="2096"/>
      <c r="AG47" s="2096"/>
      <c r="AH47" s="2096"/>
      <c r="AI47" s="2096"/>
      <c r="AJ47" s="2096"/>
      <c r="AK47" s="2096"/>
      <c r="AL47" s="2097"/>
      <c r="AM47" s="1286" t="s">
        <v>402</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201</v>
      </c>
      <c r="B48" s="1393" t="s">
        <v>202</v>
      </c>
      <c r="C48" s="1393" t="s">
        <v>203</v>
      </c>
      <c r="D48" s="1393" t="s">
        <v>204</v>
      </c>
      <c r="E48" s="2108"/>
      <c r="F48" s="2108"/>
      <c r="G48" s="2108"/>
      <c r="H48" s="2108"/>
      <c r="I48" s="2110"/>
      <c r="J48" s="2109" t="str">
        <f>I47&amp;".1"</f>
        <v>....1.1</v>
      </c>
      <c r="K48" s="1393"/>
      <c r="L48" s="1394" t="s">
        <v>403</v>
      </c>
      <c r="P48" s="2111"/>
      <c r="Q48" s="2111">
        <v>1</v>
      </c>
      <c r="R48" s="353"/>
      <c r="S48" s="1366" t="str">
        <f>$J48</f>
        <v>....1.1</v>
      </c>
      <c r="T48" s="274" t="s">
        <v>404</v>
      </c>
      <c r="U48" s="288"/>
      <c r="V48" s="2095"/>
      <c r="W48" s="2096"/>
      <c r="X48" s="2096"/>
      <c r="Y48" s="2096"/>
      <c r="Z48" s="2096"/>
      <c r="AA48" s="2096"/>
      <c r="AB48" s="2096"/>
      <c r="AC48" s="2097"/>
      <c r="AD48" s="2095"/>
      <c r="AE48" s="2096"/>
      <c r="AF48" s="2096"/>
      <c r="AG48" s="2096"/>
      <c r="AH48" s="2096"/>
      <c r="AI48" s="2096"/>
      <c r="AJ48" s="2096"/>
      <c r="AK48" s="2096"/>
      <c r="AL48" s="2097"/>
      <c r="AM48" s="1286" t="s">
        <v>405</v>
      </c>
      <c r="AO48" s="506"/>
      <c r="AP48" s="506" t="str">
        <f>IF(T48="","",T48)</f>
        <v>Группа потребителей</v>
      </c>
      <c r="AQ48" s="506"/>
      <c r="AR48" s="506"/>
    </row>
    <row customHeight="1" ht="21">
      <c r="A49" s="1393" t="s">
        <v>201</v>
      </c>
      <c r="B49" s="1393" t="s">
        <v>202</v>
      </c>
      <c r="C49" s="1393" t="s">
        <v>203</v>
      </c>
      <c r="D49" s="1393" t="s">
        <v>204</v>
      </c>
      <c r="E49" s="2108"/>
      <c r="F49" s="2108"/>
      <c r="G49" s="2108"/>
      <c r="H49" s="2108"/>
      <c r="I49" s="2110"/>
      <c r="J49" s="2110"/>
      <c r="K49" s="2109" t="str">
        <f>J48&amp;".1"</f>
        <v>....1.1.1</v>
      </c>
      <c r="L49" s="1394" t="s">
        <v>406</v>
      </c>
      <c r="P49" s="2111"/>
      <c r="Q49" s="2111"/>
      <c r="R49" s="353">
        <v>1</v>
      </c>
      <c r="S49" s="1366" t="str">
        <f>$K49</f>
        <v>....1.1.1</v>
      </c>
      <c r="T49" s="1377"/>
      <c r="U49" s="288"/>
      <c r="V49" s="320"/>
      <c r="W49" s="757"/>
      <c r="X49" s="320"/>
      <c r="Y49" s="390"/>
      <c r="Z49" s="2112"/>
      <c r="AA49" s="1981" t="s">
        <v>61</v>
      </c>
      <c r="AB49" s="2112"/>
      <c r="AC49" s="1981" t="s">
        <v>61</v>
      </c>
      <c r="AD49" s="320"/>
      <c r="AE49" s="757"/>
      <c r="AF49" s="320"/>
      <c r="AG49" s="390"/>
      <c r="AH49" s="2112"/>
      <c r="AI49" s="1981" t="s">
        <v>61</v>
      </c>
      <c r="AJ49" s="2114"/>
      <c r="AK49" s="1981" t="s">
        <v>61</v>
      </c>
      <c r="AL49" s="1378"/>
      <c r="AM49" s="2137" t="s">
        <v>407</v>
      </c>
      <c r="AN49" s="517">
        <f>STRCHECKDATE(V50:AL50)</f>
      </c>
      <c r="AO49" s="506"/>
      <c r="AP49" s="506" t="str">
        <f>IF(T49="","",T49)</f>
        <v/>
      </c>
      <c r="AQ49" s="506"/>
      <c r="AR49" s="506"/>
    </row>
    <row customHeight="1" ht="0.75">
      <c r="A50" s="1393" t="s">
        <v>201</v>
      </c>
      <c r="B50" s="1393" t="s">
        <v>202</v>
      </c>
      <c r="C50" s="1393" t="s">
        <v>203</v>
      </c>
      <c r="D50" s="1393" t="s">
        <v>204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201</v>
      </c>
      <c r="B51" s="1393" t="s">
        <v>202</v>
      </c>
      <c r="C51" s="1393" t="s">
        <v>203</v>
      </c>
      <c r="D51" s="1393" t="s">
        <v>204</v>
      </c>
      <c r="E51" s="2108"/>
      <c r="F51" s="2108"/>
      <c r="G51" s="2108"/>
      <c r="H51" s="2108"/>
      <c r="I51" s="2110"/>
      <c r="J51" s="2109"/>
      <c r="K51" s="1393"/>
      <c r="L51" s="1394"/>
      <c r="P51" s="2111"/>
      <c r="Q51" s="2111"/>
      <c r="R51" s="352"/>
      <c r="S51" s="1308"/>
      <c r="T51" s="276" t="s">
        <v>408</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201</v>
      </c>
      <c r="B52" s="1393" t="s">
        <v>202</v>
      </c>
      <c r="C52" s="1393" t="s">
        <v>203</v>
      </c>
      <c r="D52" s="1393" t="s">
        <v>204</v>
      </c>
      <c r="E52" s="2108"/>
      <c r="F52" s="2108"/>
      <c r="G52" s="2108"/>
      <c r="H52" s="2108"/>
      <c r="I52" s="2109"/>
      <c r="J52" s="1393"/>
      <c r="K52" s="1393"/>
      <c r="L52" s="1394"/>
      <c r="P52" s="2111"/>
      <c r="Q52" s="1361"/>
      <c r="R52" s="352"/>
      <c r="S52" s="1308"/>
      <c r="T52" s="275" t="s">
        <v>409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201</v>
      </c>
      <c r="B53" s="1393" t="s">
        <v>202</v>
      </c>
      <c r="C53" s="1393" t="s">
        <v>203</v>
      </c>
      <c r="D53" s="1393" t="s">
        <v>204</v>
      </c>
      <c r="E53" s="2108"/>
      <c r="F53" s="2108"/>
      <c r="G53" s="2108"/>
      <c r="H53" s="2107"/>
      <c r="I53" s="1393"/>
      <c r="J53" s="1393"/>
      <c r="K53" s="1393"/>
      <c r="L53" s="1394"/>
      <c r="M53" s="1395"/>
      <c r="N53" s="1395"/>
      <c r="O53" s="543"/>
      <c r="P53" s="356"/>
      <c r="Q53" s="376"/>
      <c r="R53" s="351"/>
      <c r="S53" s="1308"/>
      <c r="T53" s="364" t="s">
        <v>410</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604" customFormat="1" customHeight="1" ht="0.75">
      <c r="A54" s="1373" t="s">
        <v>201</v>
      </c>
      <c r="B54" s="1373" t="s">
        <v>202</v>
      </c>
      <c r="C54" s="1373" t="s">
        <v>203</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04" customFormat="1" customHeight="1" ht="0.75">
      <c r="A55" s="1373" t="s">
        <v>201</v>
      </c>
      <c r="B55" s="1373" t="s">
        <v>202</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201</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0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B173-CA34-DF0A-0C93-D8DE3388E7A9}" mc:Ignorable="x14ac xr xr2 xr3">
  <sheetPr>
    <tabColor theme="6" tint="0.4"/>
  </sheetPr>
  <dimension ref="A1:DL65"/>
  <sheetViews>
    <sheetView topLeftCell="Q25" showGridLines="0" zoomScale="90" workbookViewId="0" tabSelected="1">
      <selection activeCell="CZ58" sqref="CZ58"/>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56" width="3.7109375" hidden="1" customWidth="1"/>
    <col min="17" max="18" style="3949" width="3.7109375" customWidth="1"/>
    <col min="19" max="19" style="3950" width="12.7109375" customWidth="1"/>
    <col min="20" max="20" style="3042" width="32.00390625" customWidth="1"/>
    <col min="21" max="21" style="3042" width="0.140625" customWidth="1"/>
    <col min="22" max="22" style="3042" width="24.7109375" hidden="1" customWidth="1"/>
    <col min="23" max="23" style="3042" width="0.140625" hidden="1" customWidth="1"/>
    <col min="24" max="25" style="3042" width="24.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24.7109375" customWidth="1"/>
    <col min="31" max="31" style="3042" width="0.140625" customWidth="1"/>
    <col min="32" max="33" style="3042" width="24.7109375" customWidth="1"/>
    <col min="34" max="34" style="3042" width="11.7109375" customWidth="1"/>
    <col min="35" max="35" style="3042" width="3.7109375" customWidth="1"/>
    <col min="36" max="36" style="3042" width="11.7109375" customWidth="1"/>
    <col min="37" max="37" style="3042" width="8.57421875" customWidth="1"/>
    <col min="109" max="109" width="10.57421875" hidden="1"/>
    <col min="110" max="110" style="3042" width="4.7109375" customWidth="1"/>
    <col min="111" max="111" style="3042" width="115.7109375" customWidth="1"/>
    <col min="112" max="113" style="2611" width="10.57421875"/>
    <col min="114" max="114" style="2611" width="11.140625" customWidth="1"/>
    <col min="115" max="116" style="2611" width="10.57421875"/>
  </cols>
  <sheetData>
    <row customHeight="1" ht="14.25" hidden="1">
      <c r="Y1" s="323"/>
      <c r="Z1" s="323"/>
      <c r="AG1" s="323"/>
      <c r="AH1" s="323"/>
      <c r="AL1" s="3321"/>
      <c r="AM1" s="3321"/>
      <c r="AN1" s="3321"/>
      <c r="AO1" s="3321"/>
      <c r="AP1" s="3321"/>
      <c r="AQ1" s="3321"/>
      <c r="AR1" s="3321"/>
      <c r="AS1" s="3321"/>
      <c r="AT1" s="3321"/>
      <c r="AU1" s="3321"/>
      <c r="AV1" s="3321"/>
      <c r="AW1" s="3321"/>
      <c r="AX1" s="3321"/>
      <c r="AY1" s="3321"/>
      <c r="AZ1" s="3321"/>
      <c r="BA1" s="3321"/>
      <c r="BB1" s="3321"/>
      <c r="BC1" s="3321"/>
      <c r="BD1" s="3321"/>
      <c r="BE1" s="3321"/>
      <c r="BF1" s="3321"/>
      <c r="BG1" s="3321"/>
      <c r="BH1" s="3321"/>
      <c r="BI1" s="3321"/>
      <c r="BJ1" s="3321"/>
      <c r="BK1" s="3321"/>
      <c r="BL1" s="3321"/>
      <c r="BM1" s="3321"/>
      <c r="BN1" s="3321"/>
      <c r="BO1" s="3321"/>
      <c r="BP1" s="3321"/>
      <c r="BQ1" s="3321"/>
      <c r="BR1" s="3321"/>
      <c r="BS1" s="3321"/>
      <c r="BT1" s="3321"/>
      <c r="BU1" s="3321"/>
      <c r="BV1" s="3321"/>
      <c r="BW1" s="3321"/>
      <c r="BX1" s="3321"/>
      <c r="BY1" s="3321"/>
      <c r="BZ1" s="3321"/>
      <c r="CA1" s="3321"/>
      <c r="CB1" s="3321"/>
      <c r="CC1" s="3321"/>
      <c r="CD1" s="3321"/>
      <c r="CE1" s="3321"/>
      <c r="CF1" s="3321"/>
      <c r="CG1" s="3321"/>
      <c r="CH1" s="3321"/>
      <c r="CI1" s="3321"/>
      <c r="CJ1" s="3321"/>
      <c r="CK1" s="3321"/>
      <c r="CL1" s="3321"/>
      <c r="CM1" s="3321"/>
      <c r="CN1" s="3321"/>
      <c r="CO1" s="3321"/>
      <c r="CP1" s="3321"/>
      <c r="CQ1" s="3321"/>
      <c r="CR1" s="3321"/>
      <c r="CS1" s="3321"/>
      <c r="CT1" s="3321"/>
      <c r="CU1" s="3321"/>
      <c r="CV1" s="3321"/>
      <c r="CW1" s="3321"/>
      <c r="CX1" s="3321"/>
      <c r="CY1" s="3321"/>
      <c r="CZ1" s="3321"/>
      <c r="DA1" s="3321"/>
      <c r="DB1" s="3321"/>
      <c r="DC1" s="3321"/>
      <c r="DD1" s="3321"/>
      <c r="DE1" s="3321"/>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35"/>
      <c r="AM2" s="3336"/>
      <c r="AN2" s="3336"/>
      <c r="AO2" s="3336"/>
      <c r="AP2" s="3336"/>
      <c r="AQ2" s="3336"/>
      <c r="AR2" s="3336"/>
      <c r="AS2" s="3337"/>
      <c r="AT2" s="3335"/>
      <c r="AU2" s="3336"/>
      <c r="AV2" s="3336"/>
      <c r="AW2" s="3336"/>
      <c r="AX2" s="3336"/>
      <c r="AY2" s="3336"/>
      <c r="AZ2" s="3336"/>
      <c r="BA2" s="3337"/>
      <c r="BB2" s="3335"/>
      <c r="BC2" s="3336"/>
      <c r="BD2" s="3336"/>
      <c r="BE2" s="3336"/>
      <c r="BF2" s="3336"/>
      <c r="BG2" s="3336"/>
      <c r="BH2" s="3336"/>
      <c r="BI2" s="3337"/>
      <c r="BJ2" s="3335"/>
      <c r="BK2" s="3336"/>
      <c r="BL2" s="3336"/>
      <c r="BM2" s="3336"/>
      <c r="BN2" s="3336"/>
      <c r="BO2" s="3336"/>
      <c r="BP2" s="3336"/>
      <c r="BQ2" s="3337"/>
      <c r="BR2" s="3335"/>
      <c r="BS2" s="3336"/>
      <c r="BT2" s="3336"/>
      <c r="BU2" s="3336"/>
      <c r="BV2" s="3336"/>
      <c r="BW2" s="3336"/>
      <c r="BX2" s="3336"/>
      <c r="BY2" s="3337"/>
      <c r="BZ2" s="3335"/>
      <c r="CA2" s="3336"/>
      <c r="CB2" s="3336"/>
      <c r="CC2" s="3336"/>
      <c r="CD2" s="3336"/>
      <c r="CE2" s="3336"/>
      <c r="CF2" s="3336"/>
      <c r="CG2" s="3337"/>
      <c r="CH2" s="3335"/>
      <c r="CI2" s="3336"/>
      <c r="CJ2" s="3336"/>
      <c r="CK2" s="3336"/>
      <c r="CL2" s="3336"/>
      <c r="CM2" s="3336"/>
      <c r="CN2" s="3336"/>
      <c r="CO2" s="3337"/>
      <c r="CP2" s="3335"/>
      <c r="CQ2" s="3336"/>
      <c r="CR2" s="3336"/>
      <c r="CS2" s="3336"/>
      <c r="CT2" s="3336"/>
      <c r="CU2" s="3336"/>
      <c r="CV2" s="3336"/>
      <c r="CW2" s="3337"/>
      <c r="CX2" s="3335"/>
      <c r="CY2" s="3336"/>
      <c r="CZ2" s="3336"/>
      <c r="DA2" s="3336"/>
      <c r="DB2" s="3336"/>
      <c r="DC2" s="3336"/>
      <c r="DD2" s="3336"/>
      <c r="DE2" s="3337"/>
      <c r="DF2" s="2103"/>
      <c r="DG2" s="1286" t="s">
        <v>393</v>
      </c>
      <c r="DI2" s="506"/>
      <c r="DJ2" s="506" t="str">
        <f>IF(T2="","",T2)</f>
        <v>Наименование тарифа</v>
      </c>
      <c r="DK2" s="506"/>
      <c r="DL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35"/>
      <c r="AM3" s="3336"/>
      <c r="AN3" s="3336"/>
      <c r="AO3" s="3336"/>
      <c r="AP3" s="3336"/>
      <c r="AQ3" s="3336"/>
      <c r="AR3" s="3336"/>
      <c r="AS3" s="3337"/>
      <c r="AT3" s="3335"/>
      <c r="AU3" s="3336"/>
      <c r="AV3" s="3336"/>
      <c r="AW3" s="3336"/>
      <c r="AX3" s="3336"/>
      <c r="AY3" s="3336"/>
      <c r="AZ3" s="3336"/>
      <c r="BA3" s="3337"/>
      <c r="BB3" s="3335"/>
      <c r="BC3" s="3336"/>
      <c r="BD3" s="3336"/>
      <c r="BE3" s="3336"/>
      <c r="BF3" s="3336"/>
      <c r="BG3" s="3336"/>
      <c r="BH3" s="3336"/>
      <c r="BI3" s="3337"/>
      <c r="BJ3" s="3335"/>
      <c r="BK3" s="3336"/>
      <c r="BL3" s="3336"/>
      <c r="BM3" s="3336"/>
      <c r="BN3" s="3336"/>
      <c r="BO3" s="3336"/>
      <c r="BP3" s="3336"/>
      <c r="BQ3" s="3337"/>
      <c r="BR3" s="3335"/>
      <c r="BS3" s="3336"/>
      <c r="BT3" s="3336"/>
      <c r="BU3" s="3336"/>
      <c r="BV3" s="3336"/>
      <c r="BW3" s="3336"/>
      <c r="BX3" s="3336"/>
      <c r="BY3" s="3337"/>
      <c r="BZ3" s="3335"/>
      <c r="CA3" s="3336"/>
      <c r="CB3" s="3336"/>
      <c r="CC3" s="3336"/>
      <c r="CD3" s="3336"/>
      <c r="CE3" s="3336"/>
      <c r="CF3" s="3336"/>
      <c r="CG3" s="3337"/>
      <c r="CH3" s="3335"/>
      <c r="CI3" s="3336"/>
      <c r="CJ3" s="3336"/>
      <c r="CK3" s="3336"/>
      <c r="CL3" s="3336"/>
      <c r="CM3" s="3336"/>
      <c r="CN3" s="3336"/>
      <c r="CO3" s="3337"/>
      <c r="CP3" s="3335"/>
      <c r="CQ3" s="3336"/>
      <c r="CR3" s="3336"/>
      <c r="CS3" s="3336"/>
      <c r="CT3" s="3336"/>
      <c r="CU3" s="3336"/>
      <c r="CV3" s="3336"/>
      <c r="CW3" s="3337"/>
      <c r="CX3" s="3335"/>
      <c r="CY3" s="3336"/>
      <c r="CZ3" s="3336"/>
      <c r="DA3" s="3336"/>
      <c r="DB3" s="3336"/>
      <c r="DC3" s="3336"/>
      <c r="DD3" s="3336"/>
      <c r="DE3" s="3337"/>
      <c r="DF3" s="2103"/>
      <c r="DG3" s="1286" t="s">
        <v>395</v>
      </c>
      <c r="DI3" s="506"/>
      <c r="DJ3" s="506" t="str">
        <f>IF(T3="","",T3)</f>
        <v>Территория действия тарифа</v>
      </c>
      <c r="DK3" s="506"/>
      <c r="DL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35"/>
      <c r="AM4" s="3336"/>
      <c r="AN4" s="3336"/>
      <c r="AO4" s="3336"/>
      <c r="AP4" s="3336"/>
      <c r="AQ4" s="3336"/>
      <c r="AR4" s="3336"/>
      <c r="AS4" s="3337"/>
      <c r="AT4" s="3335"/>
      <c r="AU4" s="3336"/>
      <c r="AV4" s="3336"/>
      <c r="AW4" s="3336"/>
      <c r="AX4" s="3336"/>
      <c r="AY4" s="3336"/>
      <c r="AZ4" s="3336"/>
      <c r="BA4" s="3337"/>
      <c r="BB4" s="3335"/>
      <c r="BC4" s="3336"/>
      <c r="BD4" s="3336"/>
      <c r="BE4" s="3336"/>
      <c r="BF4" s="3336"/>
      <c r="BG4" s="3336"/>
      <c r="BH4" s="3336"/>
      <c r="BI4" s="3337"/>
      <c r="BJ4" s="3335"/>
      <c r="BK4" s="3336"/>
      <c r="BL4" s="3336"/>
      <c r="BM4" s="3336"/>
      <c r="BN4" s="3336"/>
      <c r="BO4" s="3336"/>
      <c r="BP4" s="3336"/>
      <c r="BQ4" s="3337"/>
      <c r="BR4" s="3335"/>
      <c r="BS4" s="3336"/>
      <c r="BT4" s="3336"/>
      <c r="BU4" s="3336"/>
      <c r="BV4" s="3336"/>
      <c r="BW4" s="3336"/>
      <c r="BX4" s="3336"/>
      <c r="BY4" s="3337"/>
      <c r="BZ4" s="3335"/>
      <c r="CA4" s="3336"/>
      <c r="CB4" s="3336"/>
      <c r="CC4" s="3336"/>
      <c r="CD4" s="3336"/>
      <c r="CE4" s="3336"/>
      <c r="CF4" s="3336"/>
      <c r="CG4" s="3337"/>
      <c r="CH4" s="3335"/>
      <c r="CI4" s="3336"/>
      <c r="CJ4" s="3336"/>
      <c r="CK4" s="3336"/>
      <c r="CL4" s="3336"/>
      <c r="CM4" s="3336"/>
      <c r="CN4" s="3336"/>
      <c r="CO4" s="3337"/>
      <c r="CP4" s="3335"/>
      <c r="CQ4" s="3336"/>
      <c r="CR4" s="3336"/>
      <c r="CS4" s="3336"/>
      <c r="CT4" s="3336"/>
      <c r="CU4" s="3336"/>
      <c r="CV4" s="3336"/>
      <c r="CW4" s="3337"/>
      <c r="CX4" s="3335"/>
      <c r="CY4" s="3336"/>
      <c r="CZ4" s="3336"/>
      <c r="DA4" s="3336"/>
      <c r="DB4" s="3336"/>
      <c r="DC4" s="3336"/>
      <c r="DD4" s="3336"/>
      <c r="DE4" s="3337"/>
      <c r="DF4" s="2103"/>
      <c r="DG4" s="1286" t="s">
        <v>397</v>
      </c>
      <c r="DI4" s="506"/>
      <c r="DJ4" s="506" t="str">
        <f>IF(T4="","",T4)</f>
        <v>Наименование системы теплоснабжения </v>
      </c>
      <c r="DK4" s="506"/>
      <c r="DL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35"/>
      <c r="AM5" s="3336"/>
      <c r="AN5" s="3336"/>
      <c r="AO5" s="3336"/>
      <c r="AP5" s="3336"/>
      <c r="AQ5" s="3336"/>
      <c r="AR5" s="3336"/>
      <c r="AS5" s="3337"/>
      <c r="AT5" s="3335"/>
      <c r="AU5" s="3336"/>
      <c r="AV5" s="3336"/>
      <c r="AW5" s="3336"/>
      <c r="AX5" s="3336"/>
      <c r="AY5" s="3336"/>
      <c r="AZ5" s="3336"/>
      <c r="BA5" s="3337"/>
      <c r="BB5" s="3335"/>
      <c r="BC5" s="3336"/>
      <c r="BD5" s="3336"/>
      <c r="BE5" s="3336"/>
      <c r="BF5" s="3336"/>
      <c r="BG5" s="3336"/>
      <c r="BH5" s="3336"/>
      <c r="BI5" s="3337"/>
      <c r="BJ5" s="3335"/>
      <c r="BK5" s="3336"/>
      <c r="BL5" s="3336"/>
      <c r="BM5" s="3336"/>
      <c r="BN5" s="3336"/>
      <c r="BO5" s="3336"/>
      <c r="BP5" s="3336"/>
      <c r="BQ5" s="3337"/>
      <c r="BR5" s="3335"/>
      <c r="BS5" s="3336"/>
      <c r="BT5" s="3336"/>
      <c r="BU5" s="3336"/>
      <c r="BV5" s="3336"/>
      <c r="BW5" s="3336"/>
      <c r="BX5" s="3336"/>
      <c r="BY5" s="3337"/>
      <c r="BZ5" s="3335"/>
      <c r="CA5" s="3336"/>
      <c r="CB5" s="3336"/>
      <c r="CC5" s="3336"/>
      <c r="CD5" s="3336"/>
      <c r="CE5" s="3336"/>
      <c r="CF5" s="3336"/>
      <c r="CG5" s="3337"/>
      <c r="CH5" s="3335"/>
      <c r="CI5" s="3336"/>
      <c r="CJ5" s="3336"/>
      <c r="CK5" s="3336"/>
      <c r="CL5" s="3336"/>
      <c r="CM5" s="3336"/>
      <c r="CN5" s="3336"/>
      <c r="CO5" s="3337"/>
      <c r="CP5" s="3335"/>
      <c r="CQ5" s="3336"/>
      <c r="CR5" s="3336"/>
      <c r="CS5" s="3336"/>
      <c r="CT5" s="3336"/>
      <c r="CU5" s="3336"/>
      <c r="CV5" s="3336"/>
      <c r="CW5" s="3337"/>
      <c r="CX5" s="3335"/>
      <c r="CY5" s="3336"/>
      <c r="CZ5" s="3336"/>
      <c r="DA5" s="3336"/>
      <c r="DB5" s="3336"/>
      <c r="DC5" s="3336"/>
      <c r="DD5" s="3336"/>
      <c r="DE5" s="3337"/>
      <c r="DF5" s="2103"/>
      <c r="DG5" s="1286" t="s">
        <v>399</v>
      </c>
      <c r="DI5" s="506"/>
      <c r="DJ5" s="506" t="str">
        <f>IF(T5="","",T5)</f>
        <v>Источник тепловой энергии  </v>
      </c>
      <c r="DK5" s="506"/>
      <c r="DL5" s="506"/>
    </row>
    <row customHeight="1" ht="14.25" hidden="1">
      <c r="A6" s="1393"/>
      <c r="B6" s="1393"/>
      <c r="C6" s="1393"/>
      <c r="D6" s="1393"/>
      <c r="E6" s="2108"/>
      <c r="F6" s="2108"/>
      <c r="G6" s="2108"/>
      <c r="H6" s="2108"/>
      <c r="I6" s="2109">
        <f>S5&amp;".1"</f>
      </c>
      <c r="J6" s="1393"/>
      <c r="K6" s="1393"/>
      <c r="L6" s="1394" t="s">
        <v>400</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4408"/>
      <c r="AM6" s="4409"/>
      <c r="AN6" s="4409"/>
      <c r="AO6" s="4409"/>
      <c r="AP6" s="4409"/>
      <c r="AQ6" s="4409"/>
      <c r="AR6" s="4409"/>
      <c r="AS6" s="4410"/>
      <c r="AT6" s="4408"/>
      <c r="AU6" s="4409"/>
      <c r="AV6" s="4409"/>
      <c r="AW6" s="4409"/>
      <c r="AX6" s="4409"/>
      <c r="AY6" s="4409"/>
      <c r="AZ6" s="4409"/>
      <c r="BA6" s="4410"/>
      <c r="BB6" s="4408"/>
      <c r="BC6" s="4409"/>
      <c r="BD6" s="4409"/>
      <c r="BE6" s="4409"/>
      <c r="BF6" s="4409"/>
      <c r="BG6" s="4409"/>
      <c r="BH6" s="4409"/>
      <c r="BI6" s="4410"/>
      <c r="BJ6" s="4408"/>
      <c r="BK6" s="4409"/>
      <c r="BL6" s="4409"/>
      <c r="BM6" s="4409"/>
      <c r="BN6" s="4409"/>
      <c r="BO6" s="4409"/>
      <c r="BP6" s="4409"/>
      <c r="BQ6" s="4410"/>
      <c r="BR6" s="4408"/>
      <c r="BS6" s="4409"/>
      <c r="BT6" s="4409"/>
      <c r="BU6" s="4409"/>
      <c r="BV6" s="4409"/>
      <c r="BW6" s="4409"/>
      <c r="BX6" s="4409"/>
      <c r="BY6" s="4410"/>
      <c r="BZ6" s="4408"/>
      <c r="CA6" s="4409"/>
      <c r="CB6" s="4409"/>
      <c r="CC6" s="4409"/>
      <c r="CD6" s="4409"/>
      <c r="CE6" s="4409"/>
      <c r="CF6" s="4409"/>
      <c r="CG6" s="4410"/>
      <c r="CH6" s="4408"/>
      <c r="CI6" s="4409"/>
      <c r="CJ6" s="4409"/>
      <c r="CK6" s="4409"/>
      <c r="CL6" s="4409"/>
      <c r="CM6" s="4409"/>
      <c r="CN6" s="4409"/>
      <c r="CO6" s="4410"/>
      <c r="CP6" s="4408"/>
      <c r="CQ6" s="4409"/>
      <c r="CR6" s="4409"/>
      <c r="CS6" s="4409"/>
      <c r="CT6" s="4409"/>
      <c r="CU6" s="4409"/>
      <c r="CV6" s="4409"/>
      <c r="CW6" s="4410"/>
      <c r="CX6" s="4408"/>
      <c r="CY6" s="4409"/>
      <c r="CZ6" s="4409"/>
      <c r="DA6" s="4409"/>
      <c r="DB6" s="4409"/>
      <c r="DC6" s="4409"/>
      <c r="DD6" s="4409"/>
      <c r="DE6" s="4410"/>
      <c r="DF6" s="2149"/>
      <c r="DG6" s="1415"/>
      <c r="DI6" s="506"/>
      <c r="DJ6" s="506" t="str">
        <f>IF(T6="","",T6)</f>
        <v/>
      </c>
      <c r="DK6" s="506"/>
      <c r="DL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66">
        <f>$J7</f>
      </c>
      <c r="T7" s="274" t="s">
        <v>404</v>
      </c>
      <c r="U7" s="288"/>
      <c r="V7" s="2095"/>
      <c r="W7" s="2096"/>
      <c r="X7" s="2096"/>
      <c r="Y7" s="2096"/>
      <c r="Z7" s="2096"/>
      <c r="AA7" s="2096"/>
      <c r="AB7" s="2096"/>
      <c r="AC7" s="2097"/>
      <c r="AD7" s="2095"/>
      <c r="AE7" s="2096"/>
      <c r="AF7" s="2096"/>
      <c r="AG7" s="2096"/>
      <c r="AH7" s="2096"/>
      <c r="AI7" s="2096"/>
      <c r="AJ7" s="2096"/>
      <c r="AK7" s="2096"/>
      <c r="AL7" s="3356"/>
      <c r="AM7" s="3357"/>
      <c r="AN7" s="3357"/>
      <c r="AO7" s="3357"/>
      <c r="AP7" s="3357"/>
      <c r="AQ7" s="3357"/>
      <c r="AR7" s="3357"/>
      <c r="AS7" s="3358"/>
      <c r="AT7" s="3356"/>
      <c r="AU7" s="3357"/>
      <c r="AV7" s="3357"/>
      <c r="AW7" s="3357"/>
      <c r="AX7" s="3357"/>
      <c r="AY7" s="3357"/>
      <c r="AZ7" s="3357"/>
      <c r="BA7" s="3358"/>
      <c r="BB7" s="3356"/>
      <c r="BC7" s="3357"/>
      <c r="BD7" s="3357"/>
      <c r="BE7" s="3357"/>
      <c r="BF7" s="3357"/>
      <c r="BG7" s="3357"/>
      <c r="BH7" s="3357"/>
      <c r="BI7" s="3358"/>
      <c r="BJ7" s="3356"/>
      <c r="BK7" s="3357"/>
      <c r="BL7" s="3357"/>
      <c r="BM7" s="3357"/>
      <c r="BN7" s="3357"/>
      <c r="BO7" s="3357"/>
      <c r="BP7" s="3357"/>
      <c r="BQ7" s="3358"/>
      <c r="BR7" s="3356"/>
      <c r="BS7" s="3357"/>
      <c r="BT7" s="3357"/>
      <c r="BU7" s="3357"/>
      <c r="BV7" s="3357"/>
      <c r="BW7" s="3357"/>
      <c r="BX7" s="3357"/>
      <c r="BY7" s="3358"/>
      <c r="BZ7" s="3356"/>
      <c r="CA7" s="3357"/>
      <c r="CB7" s="3357"/>
      <c r="CC7" s="3357"/>
      <c r="CD7" s="3357"/>
      <c r="CE7" s="3357"/>
      <c r="CF7" s="3357"/>
      <c r="CG7" s="3358"/>
      <c r="CH7" s="3356"/>
      <c r="CI7" s="3357"/>
      <c r="CJ7" s="3357"/>
      <c r="CK7" s="3357"/>
      <c r="CL7" s="3357"/>
      <c r="CM7" s="3357"/>
      <c r="CN7" s="3357"/>
      <c r="CO7" s="3358"/>
      <c r="CP7" s="3356"/>
      <c r="CQ7" s="3357"/>
      <c r="CR7" s="3357"/>
      <c r="CS7" s="3357"/>
      <c r="CT7" s="3357"/>
      <c r="CU7" s="3357"/>
      <c r="CV7" s="3357"/>
      <c r="CW7" s="3358"/>
      <c r="CX7" s="3356"/>
      <c r="CY7" s="3357"/>
      <c r="CZ7" s="3357"/>
      <c r="DA7" s="3357"/>
      <c r="DB7" s="3357"/>
      <c r="DC7" s="3357"/>
      <c r="DD7" s="3357"/>
      <c r="DE7" s="3358"/>
      <c r="DF7" s="2097"/>
      <c r="DG7" s="1286" t="s">
        <v>405</v>
      </c>
      <c r="DI7" s="506"/>
      <c r="DJ7" s="506" t="str">
        <f>IF(T7="","",T7)</f>
        <v>Группа потребителей</v>
      </c>
      <c r="DK7" s="506"/>
      <c r="DL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68"/>
      <c r="AM8" s="3369"/>
      <c r="AN8" s="3368"/>
      <c r="AO8" s="3370"/>
      <c r="AP8" s="3371"/>
      <c r="AQ8" s="2828" t="s">
        <v>61</v>
      </c>
      <c r="AR8" s="3371"/>
      <c r="AS8" s="2828" t="s">
        <v>61</v>
      </c>
      <c r="AT8" s="3368"/>
      <c r="AU8" s="3369"/>
      <c r="AV8" s="3368"/>
      <c r="AW8" s="3370"/>
      <c r="AX8" s="3371"/>
      <c r="AY8" s="2828" t="s">
        <v>61</v>
      </c>
      <c r="AZ8" s="3371"/>
      <c r="BA8" s="2828" t="s">
        <v>61</v>
      </c>
      <c r="BB8" s="3368"/>
      <c r="BC8" s="3369"/>
      <c r="BD8" s="3368"/>
      <c r="BE8" s="3370"/>
      <c r="BF8" s="3371"/>
      <c r="BG8" s="2828" t="s">
        <v>61</v>
      </c>
      <c r="BH8" s="3371"/>
      <c r="BI8" s="2828" t="s">
        <v>61</v>
      </c>
      <c r="BJ8" s="3368"/>
      <c r="BK8" s="3369"/>
      <c r="BL8" s="3368"/>
      <c r="BM8" s="3370"/>
      <c r="BN8" s="3371"/>
      <c r="BO8" s="2828" t="s">
        <v>61</v>
      </c>
      <c r="BP8" s="3371"/>
      <c r="BQ8" s="2828" t="s">
        <v>61</v>
      </c>
      <c r="BR8" s="3368"/>
      <c r="BS8" s="3369"/>
      <c r="BT8" s="3368"/>
      <c r="BU8" s="3370"/>
      <c r="BV8" s="3371"/>
      <c r="BW8" s="2828" t="s">
        <v>61</v>
      </c>
      <c r="BX8" s="3371"/>
      <c r="BY8" s="2828" t="s">
        <v>61</v>
      </c>
      <c r="BZ8" s="3368"/>
      <c r="CA8" s="3369"/>
      <c r="CB8" s="3368"/>
      <c r="CC8" s="3370"/>
      <c r="CD8" s="3371"/>
      <c r="CE8" s="2828" t="s">
        <v>61</v>
      </c>
      <c r="CF8" s="3371"/>
      <c r="CG8" s="2828" t="s">
        <v>61</v>
      </c>
      <c r="CH8" s="3368"/>
      <c r="CI8" s="3369"/>
      <c r="CJ8" s="3368"/>
      <c r="CK8" s="3370"/>
      <c r="CL8" s="3371"/>
      <c r="CM8" s="2828" t="s">
        <v>61</v>
      </c>
      <c r="CN8" s="3371"/>
      <c r="CO8" s="2828" t="s">
        <v>61</v>
      </c>
      <c r="CP8" s="3368"/>
      <c r="CQ8" s="3369"/>
      <c r="CR8" s="3368"/>
      <c r="CS8" s="3370"/>
      <c r="CT8" s="3371"/>
      <c r="CU8" s="2828" t="s">
        <v>61</v>
      </c>
      <c r="CV8" s="3371"/>
      <c r="CW8" s="2828" t="s">
        <v>61</v>
      </c>
      <c r="CX8" s="3368"/>
      <c r="CY8" s="3369"/>
      <c r="CZ8" s="3368"/>
      <c r="DA8" s="3370"/>
      <c r="DB8" s="3371"/>
      <c r="DC8" s="2828" t="s">
        <v>61</v>
      </c>
      <c r="DD8" s="3371"/>
      <c r="DE8" s="2828" t="s">
        <v>61</v>
      </c>
      <c r="DF8" s="320"/>
      <c r="DG8" s="2137" t="s">
        <v>407</v>
      </c>
      <c r="DH8" s="517">
        <f>STRCHECKDATE(V9:DF9)</f>
      </c>
      <c r="DI8" s="506"/>
      <c r="DJ8" s="506" t="str">
        <f>IF(T8="","",T8)</f>
        <v/>
      </c>
      <c r="DK8" s="506"/>
      <c r="DL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69"/>
      <c r="AM9" s="3369"/>
      <c r="AN9" s="3369"/>
      <c r="AO9" s="3376" t="str">
        <f>AP8&amp;"-"&amp;AR8</f>
        <v>-</v>
      </c>
      <c r="AP9" s="3377"/>
      <c r="AQ9" s="2828"/>
      <c r="AR9" s="3377"/>
      <c r="AS9" s="2828"/>
      <c r="AT9" s="3369"/>
      <c r="AU9" s="3369"/>
      <c r="AV9" s="3369"/>
      <c r="AW9" s="3376" t="str">
        <f>AX8&amp;"-"&amp;AZ8</f>
        <v>-</v>
      </c>
      <c r="AX9" s="3377"/>
      <c r="AY9" s="2828"/>
      <c r="AZ9" s="3377"/>
      <c r="BA9" s="2828"/>
      <c r="BB9" s="3369"/>
      <c r="BC9" s="3369"/>
      <c r="BD9" s="3369"/>
      <c r="BE9" s="3376" t="str">
        <f>BF8&amp;"-"&amp;BH8</f>
        <v>-</v>
      </c>
      <c r="BF9" s="3377"/>
      <c r="BG9" s="2828"/>
      <c r="BH9" s="3377"/>
      <c r="BI9" s="2828"/>
      <c r="BJ9" s="3369"/>
      <c r="BK9" s="3369"/>
      <c r="BL9" s="3369"/>
      <c r="BM9" s="3376" t="str">
        <f>BN8&amp;"-"&amp;BP8</f>
        <v>-</v>
      </c>
      <c r="BN9" s="3377"/>
      <c r="BO9" s="2828"/>
      <c r="BP9" s="3377"/>
      <c r="BQ9" s="2828"/>
      <c r="BR9" s="3369"/>
      <c r="BS9" s="3369"/>
      <c r="BT9" s="3369"/>
      <c r="BU9" s="3376" t="str">
        <f>BV8&amp;"-"&amp;BX8</f>
        <v>-</v>
      </c>
      <c r="BV9" s="3377"/>
      <c r="BW9" s="2828"/>
      <c r="BX9" s="3377"/>
      <c r="BY9" s="2828"/>
      <c r="BZ9" s="3369"/>
      <c r="CA9" s="3369"/>
      <c r="CB9" s="3369"/>
      <c r="CC9" s="3376" t="str">
        <f>CD8&amp;"-"&amp;CF8</f>
        <v>-</v>
      </c>
      <c r="CD9" s="3377"/>
      <c r="CE9" s="2828"/>
      <c r="CF9" s="3377"/>
      <c r="CG9" s="2828"/>
      <c r="CH9" s="3369"/>
      <c r="CI9" s="3369"/>
      <c r="CJ9" s="3369"/>
      <c r="CK9" s="3376" t="str">
        <f>CL8&amp;"-"&amp;CN8</f>
        <v>-</v>
      </c>
      <c r="CL9" s="3377"/>
      <c r="CM9" s="2828"/>
      <c r="CN9" s="3377"/>
      <c r="CO9" s="2828"/>
      <c r="CP9" s="3369"/>
      <c r="CQ9" s="3369"/>
      <c r="CR9" s="3369"/>
      <c r="CS9" s="3376" t="str">
        <f>CT8&amp;"-"&amp;CV8</f>
        <v>-</v>
      </c>
      <c r="CT9" s="3377"/>
      <c r="CU9" s="2828"/>
      <c r="CV9" s="3377"/>
      <c r="CW9" s="2828"/>
      <c r="CX9" s="3369"/>
      <c r="CY9" s="3369"/>
      <c r="CZ9" s="3369"/>
      <c r="DA9" s="3376" t="str">
        <f>DB8&amp;"-"&amp;DD8</f>
        <v>-</v>
      </c>
      <c r="DB9" s="3377"/>
      <c r="DC9" s="2828"/>
      <c r="DD9" s="3377"/>
      <c r="DE9" s="2828"/>
      <c r="DF9" s="320"/>
      <c r="DG9" s="2138"/>
      <c r="DI9" s="506"/>
      <c r="DJ9" s="506" t="str">
        <f>IF(T9="","",T9)</f>
        <v/>
      </c>
      <c r="DK9" s="506"/>
      <c r="DL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408</v>
      </c>
      <c r="U10" s="367"/>
      <c r="V10" s="367"/>
      <c r="W10" s="367"/>
      <c r="X10" s="367"/>
      <c r="Y10" s="367"/>
      <c r="Z10" s="367"/>
      <c r="AA10" s="367"/>
      <c r="AB10" s="367"/>
      <c r="AC10" s="367"/>
      <c r="AD10" s="367"/>
      <c r="AE10" s="367"/>
      <c r="AF10" s="367"/>
      <c r="AG10" s="367"/>
      <c r="AH10" s="367"/>
      <c r="AI10" s="367"/>
      <c r="AJ10" s="367"/>
      <c r="AK10" s="367"/>
      <c r="AL10" s="4412"/>
      <c r="AM10" s="4413"/>
      <c r="AN10" s="4414"/>
      <c r="AO10" s="4415"/>
      <c r="AP10" s="4416"/>
      <c r="AQ10" s="4417"/>
      <c r="AR10" s="4418"/>
      <c r="AS10" s="4419"/>
      <c r="AT10" s="4420"/>
      <c r="AU10" s="4421"/>
      <c r="AV10" s="4422"/>
      <c r="AW10" s="4423"/>
      <c r="AX10" s="4424"/>
      <c r="AY10" s="4425"/>
      <c r="AZ10" s="4426"/>
      <c r="BA10" s="4427"/>
      <c r="BB10" s="4428"/>
      <c r="BC10" s="4429"/>
      <c r="BD10" s="4430"/>
      <c r="BE10" s="4431"/>
      <c r="BF10" s="4432"/>
      <c r="BG10" s="4433"/>
      <c r="BH10" s="4434"/>
      <c r="BI10" s="4435"/>
      <c r="BJ10" s="4436"/>
      <c r="BK10" s="4437"/>
      <c r="BL10" s="4438"/>
      <c r="BM10" s="4439"/>
      <c r="BN10" s="4440"/>
      <c r="BO10" s="4441"/>
      <c r="BP10" s="4442"/>
      <c r="BQ10" s="4443"/>
      <c r="BR10" s="4444"/>
      <c r="BS10" s="4445"/>
      <c r="BT10" s="4446"/>
      <c r="BU10" s="4447"/>
      <c r="BV10" s="4448"/>
      <c r="BW10" s="4449"/>
      <c r="BX10" s="4450"/>
      <c r="BY10" s="4451"/>
      <c r="BZ10" s="4452"/>
      <c r="CA10" s="4453"/>
      <c r="CB10" s="4454"/>
      <c r="CC10" s="4455"/>
      <c r="CD10" s="4456"/>
      <c r="CE10" s="4457"/>
      <c r="CF10" s="4458"/>
      <c r="CG10" s="4459"/>
      <c r="CH10" s="4460"/>
      <c r="CI10" s="4461"/>
      <c r="CJ10" s="4462"/>
      <c r="CK10" s="4463"/>
      <c r="CL10" s="4464"/>
      <c r="CM10" s="4465"/>
      <c r="CN10" s="4466"/>
      <c r="CO10" s="4467"/>
      <c r="CP10" s="4468"/>
      <c r="CQ10" s="4469"/>
      <c r="CR10" s="4470"/>
      <c r="CS10" s="4471"/>
      <c r="CT10" s="4472"/>
      <c r="CU10" s="4473"/>
      <c r="CV10" s="4474"/>
      <c r="CW10" s="4475"/>
      <c r="CX10" s="4476"/>
      <c r="CY10" s="4477"/>
      <c r="CZ10" s="4478"/>
      <c r="DA10" s="4479"/>
      <c r="DB10" s="4480"/>
      <c r="DC10" s="4481"/>
      <c r="DD10" s="4482"/>
      <c r="DE10" s="4483"/>
      <c r="DF10" s="319"/>
      <c r="DG10" s="2139"/>
      <c r="DI10" s="506"/>
      <c r="DJ10" s="506" t="str">
        <f>IF(T10="","",T10)</f>
        <v>Добавить вид теплоносителя (параметры теплоносителя)</v>
      </c>
      <c r="DK10" s="506"/>
      <c r="DL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409</v>
      </c>
      <c r="U11" s="367"/>
      <c r="V11" s="367"/>
      <c r="W11" s="367"/>
      <c r="X11" s="367"/>
      <c r="Y11" s="367"/>
      <c r="Z11" s="367"/>
      <c r="AA11" s="367"/>
      <c r="AB11" s="367"/>
      <c r="AC11" s="366"/>
      <c r="AD11" s="367"/>
      <c r="AE11" s="367"/>
      <c r="AF11" s="367"/>
      <c r="AG11" s="367"/>
      <c r="AH11" s="367"/>
      <c r="AI11" s="367"/>
      <c r="AJ11" s="367"/>
      <c r="AK11" s="366"/>
      <c r="AL11" s="4484"/>
      <c r="AM11" s="4485"/>
      <c r="AN11" s="4486"/>
      <c r="AO11" s="4487"/>
      <c r="AP11" s="4488"/>
      <c r="AQ11" s="4489"/>
      <c r="AR11" s="4490"/>
      <c r="AS11" s="4491"/>
      <c r="AT11" s="4492"/>
      <c r="AU11" s="4493"/>
      <c r="AV11" s="4494"/>
      <c r="AW11" s="4495"/>
      <c r="AX11" s="4496"/>
      <c r="AY11" s="4497"/>
      <c r="AZ11" s="4498"/>
      <c r="BA11" s="4499"/>
      <c r="BB11" s="4500"/>
      <c r="BC11" s="4501"/>
      <c r="BD11" s="4502"/>
      <c r="BE11" s="4503"/>
      <c r="BF11" s="4504"/>
      <c r="BG11" s="4505"/>
      <c r="BH11" s="4506"/>
      <c r="BI11" s="4507"/>
      <c r="BJ11" s="4508"/>
      <c r="BK11" s="4509"/>
      <c r="BL11" s="4510"/>
      <c r="BM11" s="4511"/>
      <c r="BN11" s="4512"/>
      <c r="BO11" s="4513"/>
      <c r="BP11" s="4514"/>
      <c r="BQ11" s="4515"/>
      <c r="BR11" s="4516"/>
      <c r="BS11" s="4517"/>
      <c r="BT11" s="4518"/>
      <c r="BU11" s="4519"/>
      <c r="BV11" s="4520"/>
      <c r="BW11" s="4521"/>
      <c r="BX11" s="4522"/>
      <c r="BY11" s="4523"/>
      <c r="BZ11" s="4524"/>
      <c r="CA11" s="4525"/>
      <c r="CB11" s="4526"/>
      <c r="CC11" s="4527"/>
      <c r="CD11" s="4528"/>
      <c r="CE11" s="4529"/>
      <c r="CF11" s="4530"/>
      <c r="CG11" s="4531"/>
      <c r="CH11" s="4532"/>
      <c r="CI11" s="4533"/>
      <c r="CJ11" s="4534"/>
      <c r="CK11" s="4535"/>
      <c r="CL11" s="4536"/>
      <c r="CM11" s="4537"/>
      <c r="CN11" s="4538"/>
      <c r="CO11" s="4539"/>
      <c r="CP11" s="4540"/>
      <c r="CQ11" s="4541"/>
      <c r="CR11" s="4542"/>
      <c r="CS11" s="4543"/>
      <c r="CT11" s="4544"/>
      <c r="CU11" s="4545"/>
      <c r="CV11" s="4546"/>
      <c r="CW11" s="4547"/>
      <c r="CX11" s="4548"/>
      <c r="CY11" s="4549"/>
      <c r="CZ11" s="4550"/>
      <c r="DA11" s="4551"/>
      <c r="DB11" s="4552"/>
      <c r="DC11" s="4553"/>
      <c r="DD11" s="4554"/>
      <c r="DE11" s="4555"/>
      <c r="DF11" s="367"/>
      <c r="DG11" s="291"/>
      <c r="DI11" s="506"/>
      <c r="DJ11" s="506" t="str">
        <f>IF(T11="","",T11)</f>
        <v>Добавить группу потребителей</v>
      </c>
      <c r="DK11" s="506"/>
      <c r="DL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4559"/>
      <c r="AM12" s="4559"/>
      <c r="AN12" s="4559"/>
      <c r="AO12" s="4559"/>
      <c r="AP12" s="4559"/>
      <c r="AQ12" s="4559"/>
      <c r="AR12" s="4559"/>
      <c r="AS12" s="4559"/>
      <c r="AT12" s="4559"/>
      <c r="AU12" s="4559"/>
      <c r="AV12" s="4559"/>
      <c r="AW12" s="4559"/>
      <c r="AX12" s="4559"/>
      <c r="AY12" s="4559"/>
      <c r="AZ12" s="4559"/>
      <c r="BA12" s="4559"/>
      <c r="BB12" s="4559"/>
      <c r="BC12" s="4559"/>
      <c r="BD12" s="4559"/>
      <c r="BE12" s="4559"/>
      <c r="BF12" s="4559"/>
      <c r="BG12" s="4559"/>
      <c r="BH12" s="4559"/>
      <c r="BI12" s="4559"/>
      <c r="BJ12" s="4559"/>
      <c r="BK12" s="4559"/>
      <c r="BL12" s="4559"/>
      <c r="BM12" s="4559"/>
      <c r="BN12" s="4559"/>
      <c r="BO12" s="4559"/>
      <c r="BP12" s="4559"/>
      <c r="BQ12" s="4559"/>
      <c r="BR12" s="4559"/>
      <c r="BS12" s="4559"/>
      <c r="BT12" s="4559"/>
      <c r="BU12" s="4559"/>
      <c r="BV12" s="4559"/>
      <c r="BW12" s="4559"/>
      <c r="BX12" s="4559"/>
      <c r="BY12" s="4559"/>
      <c r="BZ12" s="4559"/>
      <c r="CA12" s="4559"/>
      <c r="CB12" s="4559"/>
      <c r="CC12" s="4559"/>
      <c r="CD12" s="4559"/>
      <c r="CE12" s="4559"/>
      <c r="CF12" s="4559"/>
      <c r="CG12" s="4559"/>
      <c r="CH12" s="4559"/>
      <c r="CI12" s="4559"/>
      <c r="CJ12" s="4559"/>
      <c r="CK12" s="4559"/>
      <c r="CL12" s="4559"/>
      <c r="CM12" s="4559"/>
      <c r="CN12" s="4559"/>
      <c r="CO12" s="4559"/>
      <c r="CP12" s="4559"/>
      <c r="CQ12" s="4559"/>
      <c r="CR12" s="4559"/>
      <c r="CS12" s="4559"/>
      <c r="CT12" s="4559"/>
      <c r="CU12" s="4559"/>
      <c r="CV12" s="4559"/>
      <c r="CW12" s="4559"/>
      <c r="CX12" s="4559"/>
      <c r="CY12" s="4559"/>
      <c r="CZ12" s="4559"/>
      <c r="DA12" s="4559"/>
      <c r="DB12" s="4559"/>
      <c r="DC12" s="4559"/>
      <c r="DD12" s="4559"/>
      <c r="DE12" s="4559"/>
      <c r="DF12" s="1418"/>
      <c r="DG12" s="1419"/>
      <c r="DI12" s="506"/>
      <c r="DJ12" s="506" t="str">
        <f>IF(T12="","",T12)</f>
        <v/>
      </c>
      <c r="DK12" s="506"/>
      <c r="DL12" s="506"/>
    </row>
    <row s="3604"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3613"/>
      <c r="AM13" s="3613"/>
      <c r="AN13" s="3613"/>
      <c r="AO13" s="3613"/>
      <c r="AP13" s="3613"/>
      <c r="AQ13" s="3613"/>
      <c r="AR13" s="3613"/>
      <c r="AS13" s="3613"/>
      <c r="AT13" s="3613"/>
      <c r="AU13" s="3613"/>
      <c r="AV13" s="3613"/>
      <c r="AW13" s="3613"/>
      <c r="AX13" s="3613"/>
      <c r="AY13" s="3613"/>
      <c r="AZ13" s="3613"/>
      <c r="BA13" s="3613"/>
      <c r="BB13" s="3613"/>
      <c r="BC13" s="3613"/>
      <c r="BD13" s="3613"/>
      <c r="BE13" s="3613"/>
      <c r="BF13" s="3613"/>
      <c r="BG13" s="3613"/>
      <c r="BH13" s="3613"/>
      <c r="BI13" s="3613"/>
      <c r="BJ13" s="3613"/>
      <c r="BK13" s="3613"/>
      <c r="BL13" s="3613"/>
      <c r="BM13" s="3613"/>
      <c r="BN13" s="3613"/>
      <c r="BO13" s="3613"/>
      <c r="BP13" s="3613"/>
      <c r="BQ13" s="3613"/>
      <c r="BR13" s="3613"/>
      <c r="BS13" s="3613"/>
      <c r="BT13" s="3613"/>
      <c r="BU13" s="3613"/>
      <c r="BV13" s="3613"/>
      <c r="BW13" s="3613"/>
      <c r="BX13" s="3613"/>
      <c r="BY13" s="3613"/>
      <c r="BZ13" s="3613"/>
      <c r="CA13" s="3613"/>
      <c r="CB13" s="3613"/>
      <c r="CC13" s="3613"/>
      <c r="CD13" s="3613"/>
      <c r="CE13" s="3613"/>
      <c r="CF13" s="3613"/>
      <c r="CG13" s="3613"/>
      <c r="CH13" s="3613"/>
      <c r="CI13" s="3613"/>
      <c r="CJ13" s="3613"/>
      <c r="CK13" s="3613"/>
      <c r="CL13" s="3613"/>
      <c r="CM13" s="3613"/>
      <c r="CN13" s="3613"/>
      <c r="CO13" s="3613"/>
      <c r="CP13" s="3613"/>
      <c r="CQ13" s="3613"/>
      <c r="CR13" s="3613"/>
      <c r="CS13" s="3613"/>
      <c r="CT13" s="3613"/>
      <c r="CU13" s="3613"/>
      <c r="CV13" s="3613"/>
      <c r="CW13" s="3613"/>
      <c r="CX13" s="3613"/>
      <c r="CY13" s="3613"/>
      <c r="CZ13" s="3613"/>
      <c r="DA13" s="3613"/>
      <c r="DB13" s="3613"/>
      <c r="DC13" s="3613"/>
      <c r="DD13" s="3613"/>
      <c r="DE13" s="3613"/>
      <c r="DF13" s="1350"/>
      <c r="DG13" s="1350"/>
      <c r="DI13" s="795"/>
      <c r="DJ13" s="795" t="str">
        <f>IF(T13="","",T13)</f>
        <v>Добавить источник для дифференциации</v>
      </c>
      <c r="DK13" s="795"/>
      <c r="DL13" s="795"/>
    </row>
    <row s="3604"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3618"/>
      <c r="AM14" s="3618"/>
      <c r="AN14" s="3618"/>
      <c r="AO14" s="3618"/>
      <c r="AP14" s="3618"/>
      <c r="AQ14" s="3618"/>
      <c r="AR14" s="3618"/>
      <c r="AS14" s="3618"/>
      <c r="AT14" s="3618"/>
      <c r="AU14" s="3618"/>
      <c r="AV14" s="3618"/>
      <c r="AW14" s="3618"/>
      <c r="AX14" s="3618"/>
      <c r="AY14" s="3618"/>
      <c r="AZ14" s="3618"/>
      <c r="BA14" s="3618"/>
      <c r="BB14" s="3618"/>
      <c r="BC14" s="3618"/>
      <c r="BD14" s="3618"/>
      <c r="BE14" s="3618"/>
      <c r="BF14" s="3618"/>
      <c r="BG14" s="3618"/>
      <c r="BH14" s="3618"/>
      <c r="BI14" s="3618"/>
      <c r="BJ14" s="3618"/>
      <c r="BK14" s="3618"/>
      <c r="BL14" s="3618"/>
      <c r="BM14" s="3618"/>
      <c r="BN14" s="3618"/>
      <c r="BO14" s="3618"/>
      <c r="BP14" s="3618"/>
      <c r="BQ14" s="3618"/>
      <c r="BR14" s="3618"/>
      <c r="BS14" s="3618"/>
      <c r="BT14" s="3618"/>
      <c r="BU14" s="3618"/>
      <c r="BV14" s="3618"/>
      <c r="BW14" s="3618"/>
      <c r="BX14" s="3618"/>
      <c r="BY14" s="3618"/>
      <c r="BZ14" s="3618"/>
      <c r="CA14" s="3618"/>
      <c r="CB14" s="3618"/>
      <c r="CC14" s="3618"/>
      <c r="CD14" s="3618"/>
      <c r="CE14" s="3618"/>
      <c r="CF14" s="3618"/>
      <c r="CG14" s="3618"/>
      <c r="CH14" s="3618"/>
      <c r="CI14" s="3618"/>
      <c r="CJ14" s="3618"/>
      <c r="CK14" s="3618"/>
      <c r="CL14" s="3618"/>
      <c r="CM14" s="3618"/>
      <c r="CN14" s="3618"/>
      <c r="CO14" s="3618"/>
      <c r="CP14" s="3618"/>
      <c r="CQ14" s="3618"/>
      <c r="CR14" s="3618"/>
      <c r="CS14" s="3618"/>
      <c r="CT14" s="3618"/>
      <c r="CU14" s="3618"/>
      <c r="CV14" s="3618"/>
      <c r="CW14" s="3618"/>
      <c r="CX14" s="3618"/>
      <c r="CY14" s="3618"/>
      <c r="CZ14" s="3618"/>
      <c r="DA14" s="3618"/>
      <c r="DB14" s="3618"/>
      <c r="DC14" s="3618"/>
      <c r="DD14" s="3618"/>
      <c r="DE14" s="3618"/>
      <c r="DF14" s="1354"/>
      <c r="DG14" s="1354"/>
      <c r="DI14" s="795"/>
      <c r="DJ14" s="795" t="str">
        <f>IF(T14="","",T14)</f>
        <v>Добавить централизованную систему для дифференциации</v>
      </c>
      <c r="DK14" s="795"/>
      <c r="DL14" s="795"/>
    </row>
    <row s="3604"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3618"/>
      <c r="AM15" s="3618"/>
      <c r="AN15" s="3618"/>
      <c r="AO15" s="3618"/>
      <c r="AP15" s="3618"/>
      <c r="AQ15" s="3618"/>
      <c r="AR15" s="3618"/>
      <c r="AS15" s="3618"/>
      <c r="AT15" s="3618"/>
      <c r="AU15" s="3618"/>
      <c r="AV15" s="3618"/>
      <c r="AW15" s="3618"/>
      <c r="AX15" s="3618"/>
      <c r="AY15" s="3618"/>
      <c r="AZ15" s="3618"/>
      <c r="BA15" s="3618"/>
      <c r="BB15" s="3618"/>
      <c r="BC15" s="3618"/>
      <c r="BD15" s="3618"/>
      <c r="BE15" s="3618"/>
      <c r="BF15" s="3618"/>
      <c r="BG15" s="3618"/>
      <c r="BH15" s="3618"/>
      <c r="BI15" s="3618"/>
      <c r="BJ15" s="3618"/>
      <c r="BK15" s="3618"/>
      <c r="BL15" s="3618"/>
      <c r="BM15" s="3618"/>
      <c r="BN15" s="3618"/>
      <c r="BO15" s="3618"/>
      <c r="BP15" s="3618"/>
      <c r="BQ15" s="3618"/>
      <c r="BR15" s="3618"/>
      <c r="BS15" s="3618"/>
      <c r="BT15" s="3618"/>
      <c r="BU15" s="3618"/>
      <c r="BV15" s="3618"/>
      <c r="BW15" s="3618"/>
      <c r="BX15" s="3618"/>
      <c r="BY15" s="3618"/>
      <c r="BZ15" s="3618"/>
      <c r="CA15" s="3618"/>
      <c r="CB15" s="3618"/>
      <c r="CC15" s="3618"/>
      <c r="CD15" s="3618"/>
      <c r="CE15" s="3618"/>
      <c r="CF15" s="3618"/>
      <c r="CG15" s="3618"/>
      <c r="CH15" s="3618"/>
      <c r="CI15" s="3618"/>
      <c r="CJ15" s="3618"/>
      <c r="CK15" s="3618"/>
      <c r="CL15" s="3618"/>
      <c r="CM15" s="3618"/>
      <c r="CN15" s="3618"/>
      <c r="CO15" s="3618"/>
      <c r="CP15" s="3618"/>
      <c r="CQ15" s="3618"/>
      <c r="CR15" s="3618"/>
      <c r="CS15" s="3618"/>
      <c r="CT15" s="3618"/>
      <c r="CU15" s="3618"/>
      <c r="CV15" s="3618"/>
      <c r="CW15" s="3618"/>
      <c r="CX15" s="3618"/>
      <c r="CY15" s="3618"/>
      <c r="CZ15" s="3618"/>
      <c r="DA15" s="3618"/>
      <c r="DB15" s="3618"/>
      <c r="DC15" s="3618"/>
      <c r="DD15" s="3618"/>
      <c r="DE15" s="3618"/>
      <c r="DF15" s="1354"/>
      <c r="DG15" s="1354"/>
      <c r="DI15" s="795"/>
      <c r="DJ15" s="795" t="str">
        <f>IF(T15="","",T15)</f>
        <v>Добавить территорию для дифференциации</v>
      </c>
      <c r="DK15" s="795"/>
      <c r="DL15" s="795"/>
    </row>
    <row customHeight="1" ht="14.25" hidden="1">
      <c r="AC16" s="323"/>
      <c r="AK16" s="323"/>
      <c r="AL16" s="3321"/>
      <c r="AM16" s="3321"/>
      <c r="AN16" s="3321"/>
      <c r="AO16" s="3321"/>
      <c r="AP16" s="3321"/>
      <c r="AQ16" s="3321"/>
      <c r="AR16" s="3321"/>
      <c r="AS16" s="3321"/>
      <c r="AT16" s="3321"/>
      <c r="AU16" s="3321"/>
      <c r="AV16" s="3321"/>
      <c r="AW16" s="3321"/>
      <c r="AX16" s="3321"/>
      <c r="AY16" s="3321"/>
      <c r="AZ16" s="3321"/>
      <c r="BA16" s="3321"/>
      <c r="BB16" s="3321"/>
      <c r="BC16" s="3321"/>
      <c r="BD16" s="3321"/>
      <c r="BE16" s="3321"/>
      <c r="BF16" s="3321"/>
      <c r="BG16" s="3321"/>
      <c r="BH16" s="3321"/>
      <c r="BI16" s="3321"/>
      <c r="BJ16" s="3321"/>
      <c r="BK16" s="3321"/>
      <c r="BL16" s="3321"/>
      <c r="BM16" s="3321"/>
      <c r="BN16" s="3321"/>
      <c r="BO16" s="3321"/>
      <c r="BP16" s="3321"/>
      <c r="BQ16" s="3321"/>
      <c r="BR16" s="3321"/>
      <c r="BS16" s="3321"/>
      <c r="BT16" s="3321"/>
      <c r="BU16" s="3321"/>
      <c r="BV16" s="3321"/>
      <c r="BW16" s="3321"/>
      <c r="BX16" s="3321"/>
      <c r="BY16" s="3321"/>
      <c r="BZ16" s="3321"/>
      <c r="CA16" s="3321"/>
      <c r="CB16" s="3321"/>
      <c r="CC16" s="3321"/>
      <c r="CD16" s="3321"/>
      <c r="CE16" s="3321"/>
      <c r="CF16" s="3321"/>
      <c r="CG16" s="3321"/>
      <c r="CH16" s="3321"/>
      <c r="CI16" s="3321"/>
      <c r="CJ16" s="3321"/>
      <c r="CK16" s="3321"/>
      <c r="CL16" s="3321"/>
      <c r="CM16" s="3321"/>
      <c r="CN16" s="3321"/>
      <c r="CO16" s="3321"/>
      <c r="CP16" s="3321"/>
      <c r="CQ16" s="3321"/>
      <c r="CR16" s="3321"/>
      <c r="CS16" s="3321"/>
      <c r="CT16" s="3321"/>
      <c r="CU16" s="3321"/>
      <c r="CV16" s="3321"/>
      <c r="CW16" s="3321"/>
      <c r="CX16" s="3321"/>
      <c r="CY16" s="3321"/>
      <c r="CZ16" s="3321"/>
      <c r="DA16" s="3321"/>
      <c r="DB16" s="3321"/>
      <c r="DC16" s="3321"/>
      <c r="DD16" s="3321"/>
      <c r="DE16" s="3321"/>
    </row>
    <row customHeight="1" ht="14.25" hidden="1">
      <c r="AD17" s="1390"/>
      <c r="AE17" s="1390"/>
      <c r="AF17" s="1390"/>
      <c r="AG17" s="1391"/>
      <c r="AH17" s="2105"/>
      <c r="AI17" s="2104" t="s">
        <v>61</v>
      </c>
      <c r="AJ17" s="2105"/>
      <c r="AK17" s="2104" t="s">
        <v>61</v>
      </c>
      <c r="AL17" s="3321"/>
      <c r="AM17" s="3321"/>
      <c r="AN17" s="3321"/>
      <c r="AO17" s="3321"/>
      <c r="AP17" s="3321"/>
      <c r="AQ17" s="3321"/>
      <c r="AR17" s="3321"/>
      <c r="AS17" s="3321"/>
      <c r="AT17" s="3321"/>
      <c r="AU17" s="3321"/>
      <c r="AV17" s="3321"/>
      <c r="AW17" s="3321"/>
      <c r="AX17" s="3321"/>
      <c r="AY17" s="3321"/>
      <c r="AZ17" s="3321"/>
      <c r="BA17" s="3321"/>
      <c r="BB17" s="3321"/>
      <c r="BC17" s="3321"/>
      <c r="BD17" s="3321"/>
      <c r="BE17" s="3321"/>
      <c r="BF17" s="3321"/>
      <c r="BG17" s="3321"/>
      <c r="BH17" s="3321"/>
      <c r="BI17" s="3321"/>
      <c r="BJ17" s="3321"/>
      <c r="BK17" s="3321"/>
      <c r="BL17" s="3321"/>
      <c r="BM17" s="3321"/>
      <c r="BN17" s="3321"/>
      <c r="BO17" s="3321"/>
      <c r="BP17" s="3321"/>
      <c r="BQ17" s="3321"/>
      <c r="BR17" s="3321"/>
      <c r="BS17" s="3321"/>
      <c r="BT17" s="3321"/>
      <c r="BU17" s="3321"/>
      <c r="BV17" s="3321"/>
      <c r="BW17" s="3321"/>
      <c r="BX17" s="3321"/>
      <c r="BY17" s="3321"/>
      <c r="BZ17" s="3321"/>
      <c r="CA17" s="3321"/>
      <c r="CB17" s="3321"/>
      <c r="CC17" s="3321"/>
      <c r="CD17" s="3321"/>
      <c r="CE17" s="3321"/>
      <c r="CF17" s="3321"/>
      <c r="CG17" s="3321"/>
      <c r="CH17" s="3321"/>
      <c r="CI17" s="3321"/>
      <c r="CJ17" s="3321"/>
      <c r="CK17" s="3321"/>
      <c r="CL17" s="3321"/>
      <c r="CM17" s="3321"/>
      <c r="CN17" s="3321"/>
      <c r="CO17" s="3321"/>
      <c r="CP17" s="3321"/>
      <c r="CQ17" s="3321"/>
      <c r="CR17" s="3321"/>
      <c r="CS17" s="3321"/>
      <c r="CT17" s="3321"/>
      <c r="CU17" s="3321"/>
      <c r="CV17" s="3321"/>
      <c r="CW17" s="3321"/>
      <c r="CX17" s="3321"/>
      <c r="CY17" s="3321"/>
      <c r="CZ17" s="3321"/>
      <c r="DA17" s="3321"/>
      <c r="DB17" s="3321"/>
      <c r="DC17" s="3321"/>
      <c r="DD17" s="3321"/>
      <c r="DE17" s="3321"/>
    </row>
    <row customHeight="1" ht="14.25" hidden="1">
      <c r="AD18" s="1390"/>
      <c r="AE18" s="1390"/>
      <c r="AF18" s="1390"/>
      <c r="AG18" s="324" t="str">
        <f>AH17&amp;"-"&amp;AJ17</f>
        <v>-</v>
      </c>
      <c r="AH18" s="2104"/>
      <c r="AI18" s="2104"/>
      <c r="AJ18" s="2104"/>
      <c r="AK18" s="2104"/>
      <c r="AL18" s="3321"/>
      <c r="AM18" s="3321"/>
      <c r="AN18" s="3321"/>
      <c r="AO18" s="3321"/>
      <c r="AP18" s="3321"/>
      <c r="AQ18" s="3321"/>
      <c r="AR18" s="3321"/>
      <c r="AS18" s="3321"/>
      <c r="AT18" s="3321"/>
      <c r="AU18" s="3321"/>
      <c r="AV18" s="3321"/>
      <c r="AW18" s="3321"/>
      <c r="AX18" s="3321"/>
      <c r="AY18" s="3321"/>
      <c r="AZ18" s="3321"/>
      <c r="BA18" s="3321"/>
      <c r="BB18" s="3321"/>
      <c r="BC18" s="3321"/>
      <c r="BD18" s="3321"/>
      <c r="BE18" s="3321"/>
      <c r="BF18" s="3321"/>
      <c r="BG18" s="3321"/>
      <c r="BH18" s="3321"/>
      <c r="BI18" s="3321"/>
      <c r="BJ18" s="3321"/>
      <c r="BK18" s="3321"/>
      <c r="BL18" s="3321"/>
      <c r="BM18" s="3321"/>
      <c r="BN18" s="3321"/>
      <c r="BO18" s="3321"/>
      <c r="BP18" s="3321"/>
      <c r="BQ18" s="3321"/>
      <c r="BR18" s="3321"/>
      <c r="BS18" s="3321"/>
      <c r="BT18" s="3321"/>
      <c r="BU18" s="3321"/>
      <c r="BV18" s="3321"/>
      <c r="BW18" s="3321"/>
      <c r="BX18" s="3321"/>
      <c r="BY18" s="3321"/>
      <c r="BZ18" s="3321"/>
      <c r="CA18" s="3321"/>
      <c r="CB18" s="3321"/>
      <c r="CC18" s="3321"/>
      <c r="CD18" s="3321"/>
      <c r="CE18" s="3321"/>
      <c r="CF18" s="3321"/>
      <c r="CG18" s="3321"/>
      <c r="CH18" s="3321"/>
      <c r="CI18" s="3321"/>
      <c r="CJ18" s="3321"/>
      <c r="CK18" s="3321"/>
      <c r="CL18" s="3321"/>
      <c r="CM18" s="3321"/>
      <c r="CN18" s="3321"/>
      <c r="CO18" s="3321"/>
      <c r="CP18" s="3321"/>
      <c r="CQ18" s="3321"/>
      <c r="CR18" s="3321"/>
      <c r="CS18" s="3321"/>
      <c r="CT18" s="3321"/>
      <c r="CU18" s="3321"/>
      <c r="CV18" s="3321"/>
      <c r="CW18" s="3321"/>
      <c r="CX18" s="3321"/>
      <c r="CY18" s="3321"/>
      <c r="CZ18" s="3321"/>
      <c r="DA18" s="3321"/>
      <c r="DB18" s="3321"/>
      <c r="DC18" s="3321"/>
      <c r="DD18" s="3321"/>
      <c r="DE18" s="3321"/>
    </row>
    <row customHeight="1" ht="14.25" hidden="1">
      <c r="AK19" s="323"/>
      <c r="AL19" s="3321"/>
      <c r="AM19" s="3321"/>
      <c r="AN19" s="3321"/>
      <c r="AO19" s="3321"/>
      <c r="AP19" s="3321"/>
      <c r="AQ19" s="3321"/>
      <c r="AR19" s="3321"/>
      <c r="AS19" s="3321"/>
      <c r="AT19" s="3321"/>
      <c r="AU19" s="3321"/>
      <c r="AV19" s="3321"/>
      <c r="AW19" s="3321"/>
      <c r="AX19" s="3321"/>
      <c r="AY19" s="3321"/>
      <c r="AZ19" s="3321"/>
      <c r="BA19" s="3321"/>
      <c r="BB19" s="3321"/>
      <c r="BC19" s="3321"/>
      <c r="BD19" s="3321"/>
      <c r="BE19" s="3321"/>
      <c r="BF19" s="3321"/>
      <c r="BG19" s="3321"/>
      <c r="BH19" s="3321"/>
      <c r="BI19" s="3321"/>
      <c r="BJ19" s="3321"/>
      <c r="BK19" s="3321"/>
      <c r="BL19" s="3321"/>
      <c r="BM19" s="3321"/>
      <c r="BN19" s="3321"/>
      <c r="BO19" s="3321"/>
      <c r="BP19" s="3321"/>
      <c r="BQ19" s="3321"/>
      <c r="BR19" s="3321"/>
      <c r="BS19" s="3321"/>
      <c r="BT19" s="3321"/>
      <c r="BU19" s="3321"/>
      <c r="BV19" s="3321"/>
      <c r="BW19" s="3321"/>
      <c r="BX19" s="3321"/>
      <c r="BY19" s="3321"/>
      <c r="BZ19" s="3321"/>
      <c r="CA19" s="3321"/>
      <c r="CB19" s="3321"/>
      <c r="CC19" s="3321"/>
      <c r="CD19" s="3321"/>
      <c r="CE19" s="3321"/>
      <c r="CF19" s="3321"/>
      <c r="CG19" s="3321"/>
      <c r="CH19" s="3321"/>
      <c r="CI19" s="3321"/>
      <c r="CJ19" s="3321"/>
      <c r="CK19" s="3321"/>
      <c r="CL19" s="3321"/>
      <c r="CM19" s="3321"/>
      <c r="CN19" s="3321"/>
      <c r="CO19" s="3321"/>
      <c r="CP19" s="3321"/>
      <c r="CQ19" s="3321"/>
      <c r="CR19" s="3321"/>
      <c r="CS19" s="3321"/>
      <c r="CT19" s="3321"/>
      <c r="CU19" s="3321"/>
      <c r="CV19" s="3321"/>
      <c r="CW19" s="3321"/>
      <c r="CX19" s="3321"/>
      <c r="CY19" s="3321"/>
      <c r="CZ19" s="3321"/>
      <c r="DA19" s="3321"/>
      <c r="DB19" s="3321"/>
      <c r="DC19" s="3321"/>
      <c r="DD19" s="3321"/>
      <c r="DE19" s="3321"/>
    </row>
    <row s="3625" customFormat="1" customHeight="1" ht="22.5" hidden="1">
      <c r="L20" s="1359"/>
      <c r="M20" s="1392"/>
      <c r="N20" s="1392"/>
      <c r="O20" s="1397" t="s">
        <v>411</v>
      </c>
      <c r="P20" s="1392"/>
      <c r="Q20" s="1401"/>
      <c r="R20" s="1401"/>
      <c r="S20" s="735"/>
      <c r="Z20" s="1397"/>
      <c r="AB20" s="1397"/>
      <c r="AC20" s="1396"/>
      <c r="AH20" s="1397"/>
      <c r="AJ20" s="1397"/>
      <c r="AK20" s="1396"/>
      <c r="AL20" s="3631"/>
      <c r="AM20" s="3631"/>
      <c r="AN20" s="3631"/>
      <c r="AO20" s="3631"/>
      <c r="AP20" s="3632"/>
      <c r="AQ20" s="3631"/>
      <c r="AR20" s="3632"/>
      <c r="AS20" s="3631"/>
      <c r="AT20" s="3631"/>
      <c r="AU20" s="3631"/>
      <c r="AV20" s="3631"/>
      <c r="AW20" s="3631"/>
      <c r="AX20" s="3632"/>
      <c r="AY20" s="3631"/>
      <c r="AZ20" s="3632"/>
      <c r="BA20" s="3631"/>
      <c r="BB20" s="3631"/>
      <c r="BC20" s="3631"/>
      <c r="BD20" s="3631"/>
      <c r="BE20" s="3631"/>
      <c r="BF20" s="3632"/>
      <c r="BG20" s="3631"/>
      <c r="BH20" s="3632"/>
      <c r="BI20" s="3631"/>
      <c r="BJ20" s="3631"/>
      <c r="BK20" s="3631"/>
      <c r="BL20" s="3631"/>
      <c r="BM20" s="3631"/>
      <c r="BN20" s="3632"/>
      <c r="BO20" s="3631"/>
      <c r="BP20" s="3632"/>
      <c r="BQ20" s="3631"/>
      <c r="BR20" s="3631"/>
      <c r="BS20" s="3631"/>
      <c r="BT20" s="3631"/>
      <c r="BU20" s="3631"/>
      <c r="BV20" s="3632"/>
      <c r="BW20" s="3631"/>
      <c r="BX20" s="3632"/>
      <c r="BY20" s="3631"/>
      <c r="BZ20" s="3631"/>
      <c r="CA20" s="3631"/>
      <c r="CB20" s="3631"/>
      <c r="CC20" s="3631"/>
      <c r="CD20" s="3632"/>
      <c r="CE20" s="3631"/>
      <c r="CF20" s="3632"/>
      <c r="CG20" s="3631"/>
      <c r="CH20" s="3631"/>
      <c r="CI20" s="3631"/>
      <c r="CJ20" s="3631"/>
      <c r="CK20" s="3631"/>
      <c r="CL20" s="3632"/>
      <c r="CM20" s="3631"/>
      <c r="CN20" s="3632"/>
      <c r="CO20" s="3631"/>
      <c r="CP20" s="3631"/>
      <c r="CQ20" s="3631"/>
      <c r="CR20" s="3631"/>
      <c r="CS20" s="3631"/>
      <c r="CT20" s="3632"/>
      <c r="CU20" s="3631"/>
      <c r="CV20" s="3632"/>
      <c r="CW20" s="3631"/>
      <c r="CX20" s="3631"/>
      <c r="CY20" s="3631"/>
      <c r="CZ20" s="3631"/>
      <c r="DA20" s="3631"/>
      <c r="DB20" s="3632"/>
      <c r="DC20" s="3631"/>
      <c r="DD20" s="3632"/>
      <c r="DE20" s="3631"/>
      <c r="DH20" s="517"/>
      <c r="DI20" s="517"/>
      <c r="DJ20" s="517"/>
      <c r="DK20" s="517"/>
      <c r="DL20" s="517"/>
    </row>
    <row s="3625" customFormat="1" customHeight="1" ht="14.25" hidden="1">
      <c r="L21" s="1359"/>
      <c r="M21" s="1392"/>
      <c r="N21" s="1392"/>
      <c r="O21" s="1392"/>
      <c r="P21" s="1392"/>
      <c r="Q21" s="1401"/>
      <c r="R21" s="1401"/>
      <c r="S21" s="735"/>
      <c r="AC21" s="1396"/>
      <c r="AK21" s="1396"/>
      <c r="AL21" s="3631"/>
      <c r="AM21" s="3631"/>
      <c r="AN21" s="3631"/>
      <c r="AO21" s="3631"/>
      <c r="AP21" s="3631"/>
      <c r="AQ21" s="3631"/>
      <c r="AR21" s="3631"/>
      <c r="AS21" s="3631"/>
      <c r="AT21" s="3631"/>
      <c r="AU21" s="3631"/>
      <c r="AV21" s="3631"/>
      <c r="AW21" s="3631"/>
      <c r="AX21" s="3631"/>
      <c r="AY21" s="3631"/>
      <c r="AZ21" s="3631"/>
      <c r="BA21" s="3631"/>
      <c r="BB21" s="3631"/>
      <c r="BC21" s="3631"/>
      <c r="BD21" s="3631"/>
      <c r="BE21" s="3631"/>
      <c r="BF21" s="3631"/>
      <c r="BG21" s="3631"/>
      <c r="BH21" s="3631"/>
      <c r="BI21" s="3631"/>
      <c r="BJ21" s="3631"/>
      <c r="BK21" s="3631"/>
      <c r="BL21" s="3631"/>
      <c r="BM21" s="3631"/>
      <c r="BN21" s="3631"/>
      <c r="BO21" s="3631"/>
      <c r="BP21" s="3631"/>
      <c r="BQ21" s="3631"/>
      <c r="BR21" s="3631"/>
      <c r="BS21" s="3631"/>
      <c r="BT21" s="3631"/>
      <c r="BU21" s="3631"/>
      <c r="BV21" s="3631"/>
      <c r="BW21" s="3631"/>
      <c r="BX21" s="3631"/>
      <c r="BY21" s="3631"/>
      <c r="BZ21" s="3631"/>
      <c r="CA21" s="3631"/>
      <c r="CB21" s="3631"/>
      <c r="CC21" s="3631"/>
      <c r="CD21" s="3631"/>
      <c r="CE21" s="3631"/>
      <c r="CF21" s="3631"/>
      <c r="CG21" s="3631"/>
      <c r="CH21" s="3631"/>
      <c r="CI21" s="3631"/>
      <c r="CJ21" s="3631"/>
      <c r="CK21" s="3631"/>
      <c r="CL21" s="3631"/>
      <c r="CM21" s="3631"/>
      <c r="CN21" s="3631"/>
      <c r="CO21" s="3631"/>
      <c r="CP21" s="3631"/>
      <c r="CQ21" s="3631"/>
      <c r="CR21" s="3631"/>
      <c r="CS21" s="3631"/>
      <c r="CT21" s="3631"/>
      <c r="CU21" s="3631"/>
      <c r="CV21" s="3631"/>
      <c r="CW21" s="3631"/>
      <c r="CX21" s="3631"/>
      <c r="CY21" s="3631"/>
      <c r="CZ21" s="3631"/>
      <c r="DA21" s="3631"/>
      <c r="DB21" s="3631"/>
      <c r="DC21" s="3631"/>
      <c r="DD21" s="3631"/>
      <c r="DE21" s="3631"/>
      <c r="DH21" s="517"/>
      <c r="DI21" s="517"/>
      <c r="DJ21" s="517"/>
      <c r="DK21" s="517"/>
      <c r="DL21" s="517"/>
    </row>
    <row s="3625" customFormat="1" customHeight="1" ht="14.25" hidden="1">
      <c r="L22" s="1359"/>
      <c r="M22" s="1392"/>
      <c r="N22" s="1392"/>
      <c r="O22" s="1394" t="s">
        <v>412</v>
      </c>
      <c r="P22" s="1392"/>
      <c r="Q22" s="1401"/>
      <c r="R22" s="1401"/>
      <c r="S22" s="735"/>
      <c r="T22" s="1168" t="s">
        <v>413</v>
      </c>
      <c r="AA22" s="172" t="s">
        <v>414</v>
      </c>
      <c r="AC22" s="172" t="s">
        <v>415</v>
      </c>
      <c r="AD22" s="1168" t="s">
        <v>413</v>
      </c>
      <c r="AI22" s="172" t="s">
        <v>416</v>
      </c>
      <c r="AK22" s="172" t="s">
        <v>415</v>
      </c>
      <c r="AL22" s="3631"/>
      <c r="AM22" s="3631"/>
      <c r="AN22" s="3631"/>
      <c r="AO22" s="3631"/>
      <c r="AP22" s="3631"/>
      <c r="AQ22" s="3633" t="s">
        <v>414</v>
      </c>
      <c r="AR22" s="3631"/>
      <c r="AS22" s="3633" t="s">
        <v>415</v>
      </c>
      <c r="AT22" s="3631"/>
      <c r="AU22" s="3631"/>
      <c r="AV22" s="3631"/>
      <c r="AW22" s="3631"/>
      <c r="AX22" s="3631"/>
      <c r="AY22" s="3633" t="s">
        <v>414</v>
      </c>
      <c r="AZ22" s="3631"/>
      <c r="BA22" s="3633" t="s">
        <v>415</v>
      </c>
      <c r="BB22" s="3631"/>
      <c r="BC22" s="3631"/>
      <c r="BD22" s="3631"/>
      <c r="BE22" s="3631"/>
      <c r="BF22" s="3631"/>
      <c r="BG22" s="3633" t="s">
        <v>414</v>
      </c>
      <c r="BH22" s="3631"/>
      <c r="BI22" s="3633" t="s">
        <v>415</v>
      </c>
      <c r="BJ22" s="3631"/>
      <c r="BK22" s="3631"/>
      <c r="BL22" s="3631"/>
      <c r="BM22" s="3631"/>
      <c r="BN22" s="3631"/>
      <c r="BO22" s="3633" t="s">
        <v>414</v>
      </c>
      <c r="BP22" s="3631"/>
      <c r="BQ22" s="3633" t="s">
        <v>415</v>
      </c>
      <c r="BR22" s="3631"/>
      <c r="BS22" s="3631"/>
      <c r="BT22" s="3631"/>
      <c r="BU22" s="3631"/>
      <c r="BV22" s="3631"/>
      <c r="BW22" s="3633" t="s">
        <v>414</v>
      </c>
      <c r="BX22" s="3631"/>
      <c r="BY22" s="3633" t="s">
        <v>415</v>
      </c>
      <c r="BZ22" s="3631"/>
      <c r="CA22" s="3631"/>
      <c r="CB22" s="3631"/>
      <c r="CC22" s="3631"/>
      <c r="CD22" s="3631"/>
      <c r="CE22" s="3633" t="s">
        <v>414</v>
      </c>
      <c r="CF22" s="3631"/>
      <c r="CG22" s="3633" t="s">
        <v>415</v>
      </c>
      <c r="CH22" s="3631"/>
      <c r="CI22" s="3631"/>
      <c r="CJ22" s="3631"/>
      <c r="CK22" s="3631"/>
      <c r="CL22" s="3631"/>
      <c r="CM22" s="3633" t="s">
        <v>414</v>
      </c>
      <c r="CN22" s="3631"/>
      <c r="CO22" s="3633" t="s">
        <v>415</v>
      </c>
      <c r="CP22" s="3631"/>
      <c r="CQ22" s="3631"/>
      <c r="CR22" s="3631"/>
      <c r="CS22" s="3631"/>
      <c r="CT22" s="3631"/>
      <c r="CU22" s="3633" t="s">
        <v>414</v>
      </c>
      <c r="CV22" s="3631"/>
      <c r="CW22" s="3633" t="s">
        <v>415</v>
      </c>
      <c r="CX22" s="3631"/>
      <c r="CY22" s="3631"/>
      <c r="CZ22" s="3631"/>
      <c r="DA22" s="3631"/>
      <c r="DB22" s="3631"/>
      <c r="DC22" s="3633" t="s">
        <v>414</v>
      </c>
      <c r="DD22" s="3631"/>
      <c r="DE22" s="3633" t="s">
        <v>415</v>
      </c>
      <c r="DH22" s="517"/>
      <c r="DI22" s="517"/>
      <c r="DJ22" s="517"/>
      <c r="DK22" s="517"/>
      <c r="DL22" s="517"/>
    </row>
    <row customHeight="1" ht="14.25" hidden="1">
      <c r="O23" s="1394"/>
      <c r="AL23" s="3321"/>
      <c r="AM23" s="3321"/>
      <c r="AN23" s="3321"/>
      <c r="AO23" s="3321"/>
      <c r="AP23" s="3321"/>
      <c r="AQ23" s="3321"/>
      <c r="AR23" s="3321"/>
      <c r="AS23" s="3321"/>
      <c r="AT23" s="3321"/>
      <c r="AU23" s="3321"/>
      <c r="AV23" s="3321"/>
      <c r="AW23" s="3321"/>
      <c r="AX23" s="3321"/>
      <c r="AY23" s="3321"/>
      <c r="AZ23" s="3321"/>
      <c r="BA23" s="3321"/>
      <c r="BB23" s="3321"/>
      <c r="BC23" s="3321"/>
      <c r="BD23" s="3321"/>
      <c r="BE23" s="3321"/>
      <c r="BF23" s="3321"/>
      <c r="BG23" s="3321"/>
      <c r="BH23" s="3321"/>
      <c r="BI23" s="3321"/>
      <c r="BJ23" s="3321"/>
      <c r="BK23" s="3321"/>
      <c r="BL23" s="3321"/>
      <c r="BM23" s="3321"/>
      <c r="BN23" s="3321"/>
      <c r="BO23" s="3321"/>
      <c r="BP23" s="3321"/>
      <c r="BQ23" s="3321"/>
      <c r="BR23" s="3321"/>
      <c r="BS23" s="3321"/>
      <c r="BT23" s="3321"/>
      <c r="BU23" s="3321"/>
      <c r="BV23" s="3321"/>
      <c r="BW23" s="3321"/>
      <c r="BX23" s="3321"/>
      <c r="BY23" s="3321"/>
      <c r="BZ23" s="3321"/>
      <c r="CA23" s="3321"/>
      <c r="CB23" s="3321"/>
      <c r="CC23" s="3321"/>
      <c r="CD23" s="3321"/>
      <c r="CE23" s="3321"/>
      <c r="CF23" s="3321"/>
      <c r="CG23" s="3321"/>
      <c r="CH23" s="3321"/>
      <c r="CI23" s="3321"/>
      <c r="CJ23" s="3321"/>
      <c r="CK23" s="3321"/>
      <c r="CL23" s="3321"/>
      <c r="CM23" s="3321"/>
      <c r="CN23" s="3321"/>
      <c r="CO23" s="3321"/>
      <c r="CP23" s="3321"/>
      <c r="CQ23" s="3321"/>
      <c r="CR23" s="3321"/>
      <c r="CS23" s="3321"/>
      <c r="CT23" s="3321"/>
      <c r="CU23" s="3321"/>
      <c r="CV23" s="3321"/>
      <c r="CW23" s="3321"/>
      <c r="CX23" s="3321"/>
      <c r="CY23" s="3321"/>
      <c r="CZ23" s="3321"/>
      <c r="DA23" s="3321"/>
      <c r="DB23" s="3321"/>
      <c r="DC23" s="3321"/>
      <c r="DD23" s="3321"/>
      <c r="DE23" s="3321"/>
    </row>
    <row customHeight="1" ht="14.25" hidden="1">
      <c r="O24" s="1394"/>
      <c r="AL24" s="3321"/>
      <c r="AM24" s="3321"/>
      <c r="AN24" s="3321"/>
      <c r="AO24" s="3321"/>
      <c r="AP24" s="3321"/>
      <c r="AQ24" s="3321"/>
      <c r="AR24" s="3321"/>
      <c r="AS24" s="3321"/>
      <c r="AT24" s="3321"/>
      <c r="AU24" s="3321"/>
      <c r="AV24" s="3321"/>
      <c r="AW24" s="3321"/>
      <c r="AX24" s="3321"/>
      <c r="AY24" s="3321"/>
      <c r="AZ24" s="3321"/>
      <c r="BA24" s="3321"/>
      <c r="BB24" s="3321"/>
      <c r="BC24" s="3321"/>
      <c r="BD24" s="3321"/>
      <c r="BE24" s="3321"/>
      <c r="BF24" s="3321"/>
      <c r="BG24" s="3321"/>
      <c r="BH24" s="3321"/>
      <c r="BI24" s="3321"/>
      <c r="BJ24" s="3321"/>
      <c r="BK24" s="3321"/>
      <c r="BL24" s="3321"/>
      <c r="BM24" s="3321"/>
      <c r="BN24" s="3321"/>
      <c r="BO24" s="3321"/>
      <c r="BP24" s="3321"/>
      <c r="BQ24" s="3321"/>
      <c r="BR24" s="3321"/>
      <c r="BS24" s="3321"/>
      <c r="BT24" s="3321"/>
      <c r="BU24" s="3321"/>
      <c r="BV24" s="3321"/>
      <c r="BW24" s="3321"/>
      <c r="BX24" s="3321"/>
      <c r="BY24" s="3321"/>
      <c r="BZ24" s="3321"/>
      <c r="CA24" s="3321"/>
      <c r="CB24" s="3321"/>
      <c r="CC24" s="3321"/>
      <c r="CD24" s="3321"/>
      <c r="CE24" s="3321"/>
      <c r="CF24" s="3321"/>
      <c r="CG24" s="3321"/>
      <c r="CH24" s="3321"/>
      <c r="CI24" s="3321"/>
      <c r="CJ24" s="3321"/>
      <c r="CK24" s="3321"/>
      <c r="CL24" s="3321"/>
      <c r="CM24" s="3321"/>
      <c r="CN24" s="3321"/>
      <c r="CO24" s="3321"/>
      <c r="CP24" s="3321"/>
      <c r="CQ24" s="3321"/>
      <c r="CR24" s="3321"/>
      <c r="CS24" s="3321"/>
      <c r="CT24" s="3321"/>
      <c r="CU24" s="3321"/>
      <c r="CV24" s="3321"/>
      <c r="CW24" s="3321"/>
      <c r="CX24" s="3321"/>
      <c r="CY24" s="3321"/>
      <c r="CZ24" s="3321"/>
      <c r="DA24" s="3321"/>
      <c r="DB24" s="3321"/>
      <c r="DC24" s="3321"/>
      <c r="DD24" s="3321"/>
      <c r="DE24" s="332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21"/>
      <c r="AM25" s="3321"/>
      <c r="AN25" s="3321"/>
      <c r="AO25" s="3321"/>
      <c r="AP25" s="3321"/>
      <c r="AQ25" s="3321"/>
      <c r="AR25" s="3321"/>
      <c r="AS25" s="3321"/>
      <c r="AT25" s="3321"/>
      <c r="AU25" s="3321"/>
      <c r="AV25" s="3321"/>
      <c r="AW25" s="3321"/>
      <c r="AX25" s="3321"/>
      <c r="AY25" s="3321"/>
      <c r="AZ25" s="3321"/>
      <c r="BA25" s="3321"/>
      <c r="BB25" s="3321"/>
      <c r="BC25" s="3321"/>
      <c r="BD25" s="3321"/>
      <c r="BE25" s="3321"/>
      <c r="BF25" s="3321"/>
      <c r="BG25" s="3321"/>
      <c r="BH25" s="3321"/>
      <c r="BI25" s="3321"/>
      <c r="BJ25" s="3321"/>
      <c r="BK25" s="3321"/>
      <c r="BL25" s="3321"/>
      <c r="BM25" s="3321"/>
      <c r="BN25" s="3321"/>
      <c r="BO25" s="3321"/>
      <c r="BP25" s="3321"/>
      <c r="BQ25" s="3321"/>
      <c r="BR25" s="3321"/>
      <c r="BS25" s="3321"/>
      <c r="BT25" s="3321"/>
      <c r="BU25" s="3321"/>
      <c r="BV25" s="3321"/>
      <c r="BW25" s="3321"/>
      <c r="BX25" s="3321"/>
      <c r="BY25" s="3321"/>
      <c r="BZ25" s="3321"/>
      <c r="CA25" s="3321"/>
      <c r="CB25" s="3321"/>
      <c r="CC25" s="3321"/>
      <c r="CD25" s="3321"/>
      <c r="CE25" s="3321"/>
      <c r="CF25" s="3321"/>
      <c r="CG25" s="3321"/>
      <c r="CH25" s="3321"/>
      <c r="CI25" s="3321"/>
      <c r="CJ25" s="3321"/>
      <c r="CK25" s="3321"/>
      <c r="CL25" s="3321"/>
      <c r="CM25" s="3321"/>
      <c r="CN25" s="3321"/>
      <c r="CO25" s="3321"/>
      <c r="CP25" s="3321"/>
      <c r="CQ25" s="3321"/>
      <c r="CR25" s="3321"/>
      <c r="CS25" s="3321"/>
      <c r="CT25" s="3321"/>
      <c r="CU25" s="3321"/>
      <c r="CV25" s="3321"/>
      <c r="CW25" s="3321"/>
      <c r="CX25" s="3321"/>
      <c r="CY25" s="3321"/>
      <c r="CZ25" s="3321"/>
      <c r="DA25" s="3321"/>
      <c r="DB25" s="3321"/>
      <c r="DC25" s="3321"/>
      <c r="DD25" s="3321"/>
      <c r="DE25" s="3321"/>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c r="AL26" s="3639"/>
      <c r="AM26" s="3639"/>
      <c r="AN26" s="3639"/>
      <c r="AO26" s="3639"/>
      <c r="AP26" s="3639"/>
      <c r="AQ26" s="3639"/>
      <c r="AR26" s="3639"/>
      <c r="AS26" s="3639"/>
      <c r="AT26" s="3639"/>
      <c r="AU26" s="3639"/>
      <c r="AV26" s="3639"/>
      <c r="AW26" s="3639"/>
      <c r="AX26" s="3639"/>
      <c r="AY26" s="3639"/>
      <c r="AZ26" s="3639"/>
      <c r="BA26" s="3639"/>
      <c r="BB26" s="3639"/>
      <c r="BC26" s="3639"/>
      <c r="BD26" s="3639"/>
      <c r="BE26" s="3639"/>
      <c r="BF26" s="3639"/>
      <c r="BG26" s="3639"/>
      <c r="BH26" s="3639"/>
      <c r="BI26" s="3639"/>
      <c r="BJ26" s="3639"/>
      <c r="BK26" s="3639"/>
      <c r="BL26" s="3639"/>
      <c r="BM26" s="3639"/>
      <c r="BN26" s="3639"/>
      <c r="BO26" s="3639"/>
      <c r="BP26" s="3639"/>
      <c r="BQ26" s="3639"/>
      <c r="BR26" s="3639"/>
      <c r="BS26" s="3639"/>
      <c r="BT26" s="3639"/>
      <c r="BU26" s="3639"/>
      <c r="BV26" s="3639"/>
      <c r="BW26" s="3639"/>
      <c r="BX26" s="3639"/>
      <c r="BY26" s="3639"/>
      <c r="BZ26" s="3639"/>
      <c r="CA26" s="3639"/>
      <c r="CB26" s="3639"/>
      <c r="CC26" s="3639"/>
      <c r="CD26" s="3639"/>
      <c r="CE26" s="3639"/>
      <c r="CF26" s="3639"/>
      <c r="CG26" s="3639"/>
      <c r="CH26" s="3639"/>
      <c r="CI26" s="3639"/>
      <c r="CJ26" s="3639"/>
      <c r="CK26" s="3639"/>
      <c r="CL26" s="3639"/>
      <c r="CM26" s="3639"/>
      <c r="CN26" s="3639"/>
      <c r="CO26" s="3639"/>
      <c r="CP26" s="3639"/>
      <c r="CQ26" s="3639"/>
      <c r="CR26" s="3639"/>
      <c r="CS26" s="3639"/>
      <c r="CT26" s="3639"/>
      <c r="CU26" s="3639"/>
      <c r="CV26" s="3639"/>
      <c r="CW26" s="3639"/>
      <c r="CX26" s="3639"/>
      <c r="CY26" s="3639"/>
      <c r="CZ26" s="3639"/>
      <c r="DA26" s="3639"/>
      <c r="DB26" s="3639"/>
      <c r="DC26" s="3639"/>
      <c r="DD26" s="3639"/>
      <c r="DE26" s="3639"/>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c r="AL27" s="3641"/>
      <c r="AM27" s="3641"/>
      <c r="AN27" s="3641"/>
      <c r="AO27" s="3641"/>
      <c r="AP27" s="3641"/>
      <c r="AQ27" s="3641"/>
      <c r="AR27" s="3641"/>
      <c r="AS27" s="3641"/>
      <c r="AT27" s="3641"/>
      <c r="AU27" s="3641"/>
      <c r="AV27" s="3641"/>
      <c r="AW27" s="3641"/>
      <c r="AX27" s="3641"/>
      <c r="AY27" s="3641"/>
      <c r="AZ27" s="3641"/>
      <c r="BA27" s="3641"/>
      <c r="BB27" s="3641"/>
      <c r="BC27" s="3641"/>
      <c r="BD27" s="3641"/>
      <c r="BE27" s="3641"/>
      <c r="BF27" s="3641"/>
      <c r="BG27" s="3641"/>
      <c r="BH27" s="3641"/>
      <c r="BI27" s="3641"/>
      <c r="BJ27" s="3641"/>
      <c r="BK27" s="3641"/>
      <c r="BL27" s="3641"/>
      <c r="BM27" s="3641"/>
      <c r="BN27" s="3641"/>
      <c r="BO27" s="3641"/>
      <c r="BP27" s="3641"/>
      <c r="BQ27" s="3641"/>
      <c r="BR27" s="3641"/>
      <c r="BS27" s="3641"/>
      <c r="BT27" s="3641"/>
      <c r="BU27" s="3641"/>
      <c r="BV27" s="3641"/>
      <c r="BW27" s="3641"/>
      <c r="BX27" s="3641"/>
      <c r="BY27" s="3641"/>
      <c r="BZ27" s="3641"/>
      <c r="CA27" s="3641"/>
      <c r="CB27" s="3641"/>
      <c r="CC27" s="3641"/>
      <c r="CD27" s="3641"/>
      <c r="CE27" s="3641"/>
      <c r="CF27" s="3641"/>
      <c r="CG27" s="3641"/>
      <c r="CH27" s="3641"/>
      <c r="CI27" s="3641"/>
      <c r="CJ27" s="3641"/>
      <c r="CK27" s="3641"/>
      <c r="CL27" s="3641"/>
      <c r="CM27" s="3641"/>
      <c r="CN27" s="3641"/>
      <c r="CO27" s="3641"/>
      <c r="CP27" s="3641"/>
      <c r="CQ27" s="3641"/>
      <c r="CR27" s="3641"/>
      <c r="CS27" s="3641"/>
      <c r="CT27" s="3641"/>
      <c r="CU27" s="3641"/>
      <c r="CV27" s="3641"/>
      <c r="CW27" s="3641"/>
      <c r="CX27" s="3641"/>
      <c r="CY27" s="3641"/>
      <c r="CZ27" s="3641"/>
      <c r="DA27" s="3641"/>
      <c r="DB27" s="3641"/>
      <c r="DC27" s="3641"/>
      <c r="DD27" s="3641"/>
      <c r="DE27" s="364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643"/>
      <c r="AM28" s="3643"/>
      <c r="AN28" s="3643"/>
      <c r="AO28" s="3643"/>
      <c r="AP28" s="3643"/>
      <c r="AQ28" s="3643"/>
      <c r="AR28" s="3643"/>
      <c r="AS28" s="3643"/>
      <c r="AT28" s="3643"/>
      <c r="AU28" s="3643"/>
      <c r="AV28" s="3643"/>
      <c r="AW28" s="3643"/>
      <c r="AX28" s="3643"/>
      <c r="AY28" s="3643"/>
      <c r="AZ28" s="3643"/>
      <c r="BA28" s="3643"/>
      <c r="BB28" s="3643"/>
      <c r="BC28" s="3643"/>
      <c r="BD28" s="3643"/>
      <c r="BE28" s="3643"/>
      <c r="BF28" s="3643"/>
      <c r="BG28" s="3643"/>
      <c r="BH28" s="3643"/>
      <c r="BI28" s="3643"/>
      <c r="BJ28" s="3643"/>
      <c r="BK28" s="3643"/>
      <c r="BL28" s="3643"/>
      <c r="BM28" s="3643"/>
      <c r="BN28" s="3643"/>
      <c r="BO28" s="3643"/>
      <c r="BP28" s="3643"/>
      <c r="BQ28" s="3643"/>
      <c r="BR28" s="3643"/>
      <c r="BS28" s="3643"/>
      <c r="BT28" s="3643"/>
      <c r="BU28" s="3643"/>
      <c r="BV28" s="3643"/>
      <c r="BW28" s="3643"/>
      <c r="BX28" s="3643"/>
      <c r="BY28" s="3643"/>
      <c r="BZ28" s="3643"/>
      <c r="CA28" s="3643"/>
      <c r="CB28" s="3643"/>
      <c r="CC28" s="3643"/>
      <c r="CD28" s="3643"/>
      <c r="CE28" s="3643"/>
      <c r="CF28" s="3643"/>
      <c r="CG28" s="3643"/>
      <c r="CH28" s="3643"/>
      <c r="CI28" s="3643"/>
      <c r="CJ28" s="3643"/>
      <c r="CK28" s="3643"/>
      <c r="CL28" s="3643"/>
      <c r="CM28" s="3643"/>
      <c r="CN28" s="3643"/>
      <c r="CO28" s="3643"/>
      <c r="CP28" s="3643"/>
      <c r="CQ28" s="3643"/>
      <c r="CR28" s="3643"/>
      <c r="CS28" s="3643"/>
      <c r="CT28" s="3643"/>
      <c r="CU28" s="3643"/>
      <c r="CV28" s="3643"/>
      <c r="CW28" s="3643"/>
      <c r="CX28" s="3643"/>
      <c r="CY28" s="3643"/>
      <c r="CZ28" s="3643"/>
      <c r="DA28" s="3643"/>
      <c r="DB28" s="3643"/>
      <c r="DC28" s="3643"/>
      <c r="DD28" s="3643"/>
      <c r="DE28" s="3643"/>
      <c r="DF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651" t="str">
        <f>IF(TITLE_NAME_OR_PR_CHANGE="",IF(TITLE_NAME_OR_PR="","",TITLE_NAME_OR_PR),TITLE_NAME_OR_PR_CHANGE)</f>
        <v>Комитет по ценам и тарифам Московской области</v>
      </c>
      <c r="AM29" s="3651"/>
      <c r="AN29" s="3651"/>
      <c r="AO29" s="3651"/>
      <c r="AP29" s="3651"/>
      <c r="AQ29" s="3651"/>
      <c r="AR29" s="3651"/>
      <c r="AS29" s="3321"/>
      <c r="AT29" s="3651" t="str">
        <f>IF(TITLE_NAME_OR_PR_CHANGE="",IF(TITLE_NAME_OR_PR="","",TITLE_NAME_OR_PR),TITLE_NAME_OR_PR_CHANGE)</f>
        <v>Комитет по ценам и тарифам Московской области</v>
      </c>
      <c r="AU29" s="3651"/>
      <c r="AV29" s="3651"/>
      <c r="AW29" s="3651"/>
      <c r="AX29" s="3651"/>
      <c r="AY29" s="3651"/>
      <c r="AZ29" s="3651"/>
      <c r="BA29" s="3321"/>
      <c r="BB29" s="3651" t="str">
        <f>IF(TITLE_NAME_OR_PR_CHANGE="",IF(TITLE_NAME_OR_PR="","",TITLE_NAME_OR_PR),TITLE_NAME_OR_PR_CHANGE)</f>
        <v>Комитет по ценам и тарифам Московской области</v>
      </c>
      <c r="BC29" s="3651"/>
      <c r="BD29" s="3651"/>
      <c r="BE29" s="3651"/>
      <c r="BF29" s="3651"/>
      <c r="BG29" s="3651"/>
      <c r="BH29" s="3651"/>
      <c r="BI29" s="3321"/>
      <c r="BJ29" s="3651" t="str">
        <f>IF(TITLE_NAME_OR_PR_CHANGE="",IF(TITLE_NAME_OR_PR="","",TITLE_NAME_OR_PR),TITLE_NAME_OR_PR_CHANGE)</f>
        <v>Комитет по ценам и тарифам Московской области</v>
      </c>
      <c r="BK29" s="3651"/>
      <c r="BL29" s="3651"/>
      <c r="BM29" s="3651"/>
      <c r="BN29" s="3651"/>
      <c r="BO29" s="3651"/>
      <c r="BP29" s="3651"/>
      <c r="BQ29" s="3321"/>
      <c r="BR29" s="3651" t="str">
        <f>IF(TITLE_NAME_OR_PR_CHANGE="",IF(TITLE_NAME_OR_PR="","",TITLE_NAME_OR_PR),TITLE_NAME_OR_PR_CHANGE)</f>
        <v>Комитет по ценам и тарифам Московской области</v>
      </c>
      <c r="BS29" s="3651"/>
      <c r="BT29" s="3651"/>
      <c r="BU29" s="3651"/>
      <c r="BV29" s="3651"/>
      <c r="BW29" s="3651"/>
      <c r="BX29" s="3651"/>
      <c r="BY29" s="3321"/>
      <c r="BZ29" s="3651" t="str">
        <f>IF(TITLE_NAME_OR_PR_CHANGE="",IF(TITLE_NAME_OR_PR="","",TITLE_NAME_OR_PR),TITLE_NAME_OR_PR_CHANGE)</f>
        <v>Комитет по ценам и тарифам Московской области</v>
      </c>
      <c r="CA29" s="3651"/>
      <c r="CB29" s="3651"/>
      <c r="CC29" s="3651"/>
      <c r="CD29" s="3651"/>
      <c r="CE29" s="3651"/>
      <c r="CF29" s="3651"/>
      <c r="CG29" s="3321"/>
      <c r="CH29" s="3651" t="str">
        <f>IF(TITLE_NAME_OR_PR_CHANGE="",IF(TITLE_NAME_OR_PR="","",TITLE_NAME_OR_PR),TITLE_NAME_OR_PR_CHANGE)</f>
        <v>Комитет по ценам и тарифам Московской области</v>
      </c>
      <c r="CI29" s="3651"/>
      <c r="CJ29" s="3651"/>
      <c r="CK29" s="3651"/>
      <c r="CL29" s="3651"/>
      <c r="CM29" s="3651"/>
      <c r="CN29" s="3651"/>
      <c r="CO29" s="3321"/>
      <c r="CP29" s="3651" t="str">
        <f>IF(TITLE_NAME_OR_PR_CHANGE="",IF(TITLE_NAME_OR_PR="","",TITLE_NAME_OR_PR),TITLE_NAME_OR_PR_CHANGE)</f>
        <v>Комитет по ценам и тарифам Московской области</v>
      </c>
      <c r="CQ29" s="3651"/>
      <c r="CR29" s="3651"/>
      <c r="CS29" s="3651"/>
      <c r="CT29" s="3651"/>
      <c r="CU29" s="3651"/>
      <c r="CV29" s="3651"/>
      <c r="CW29" s="3321"/>
      <c r="CX29" s="3651" t="str">
        <f>IF(TITLE_NAME_OR_PR_CHANGE="",IF(TITLE_NAME_OR_PR="","",TITLE_NAME_OR_PR),TITLE_NAME_OR_PR_CHANGE)</f>
        <v>Комитет по ценам и тарифам Московской области</v>
      </c>
      <c r="CY29" s="3651"/>
      <c r="CZ29" s="3651"/>
      <c r="DA29" s="3651"/>
      <c r="DB29" s="3651"/>
      <c r="DC29" s="3651"/>
      <c r="DD29" s="3651"/>
      <c r="DE29" s="3321"/>
      <c r="DF29" s="322"/>
      <c r="DG29" s="268"/>
      <c r="DH29" s="368"/>
      <c r="DI29" s="368"/>
      <c r="DJ29" s="368"/>
      <c r="DK29" s="368"/>
      <c r="DL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655" t="str">
        <f>IF(TITLE_DATE_PR_CHANGE="",IF(TITLE_DATE_PR="","",TITLE_DATE_PR),TITLE_DATE_PR_CHANGE)</f>
        <v>45280.432291666664</v>
      </c>
      <c r="AM30" s="3655"/>
      <c r="AN30" s="3655"/>
      <c r="AO30" s="3655"/>
      <c r="AP30" s="3655"/>
      <c r="AQ30" s="3655"/>
      <c r="AR30" s="3655"/>
      <c r="AS30" s="3321"/>
      <c r="AT30" s="3655" t="str">
        <f>IF(TITLE_DATE_PR_CHANGE="",IF(TITLE_DATE_PR="","",TITLE_DATE_PR),TITLE_DATE_PR_CHANGE)</f>
        <v>45280.432291666664</v>
      </c>
      <c r="AU30" s="3655"/>
      <c r="AV30" s="3655"/>
      <c r="AW30" s="3655"/>
      <c r="AX30" s="3655"/>
      <c r="AY30" s="3655"/>
      <c r="AZ30" s="3655"/>
      <c r="BA30" s="3321"/>
      <c r="BB30" s="3655" t="str">
        <f>IF(TITLE_DATE_PR_CHANGE="",IF(TITLE_DATE_PR="","",TITLE_DATE_PR),TITLE_DATE_PR_CHANGE)</f>
        <v>45280.432291666664</v>
      </c>
      <c r="BC30" s="3655"/>
      <c r="BD30" s="3655"/>
      <c r="BE30" s="3655"/>
      <c r="BF30" s="3655"/>
      <c r="BG30" s="3655"/>
      <c r="BH30" s="3655"/>
      <c r="BI30" s="3321"/>
      <c r="BJ30" s="3655" t="str">
        <f>IF(TITLE_DATE_PR_CHANGE="",IF(TITLE_DATE_PR="","",TITLE_DATE_PR),TITLE_DATE_PR_CHANGE)</f>
        <v>45280.432291666664</v>
      </c>
      <c r="BK30" s="3655"/>
      <c r="BL30" s="3655"/>
      <c r="BM30" s="3655"/>
      <c r="BN30" s="3655"/>
      <c r="BO30" s="3655"/>
      <c r="BP30" s="3655"/>
      <c r="BQ30" s="3321"/>
      <c r="BR30" s="3655" t="str">
        <f>IF(TITLE_DATE_PR_CHANGE="",IF(TITLE_DATE_PR="","",TITLE_DATE_PR),TITLE_DATE_PR_CHANGE)</f>
        <v>45280.432291666664</v>
      </c>
      <c r="BS30" s="3655"/>
      <c r="BT30" s="3655"/>
      <c r="BU30" s="3655"/>
      <c r="BV30" s="3655"/>
      <c r="BW30" s="3655"/>
      <c r="BX30" s="3655"/>
      <c r="BY30" s="3321"/>
      <c r="BZ30" s="3655" t="str">
        <f>IF(TITLE_DATE_PR_CHANGE="",IF(TITLE_DATE_PR="","",TITLE_DATE_PR),TITLE_DATE_PR_CHANGE)</f>
        <v>45280.432291666664</v>
      </c>
      <c r="CA30" s="3655"/>
      <c r="CB30" s="3655"/>
      <c r="CC30" s="3655"/>
      <c r="CD30" s="3655"/>
      <c r="CE30" s="3655"/>
      <c r="CF30" s="3655"/>
      <c r="CG30" s="3321"/>
      <c r="CH30" s="3655" t="str">
        <f>IF(TITLE_DATE_PR_CHANGE="",IF(TITLE_DATE_PR="","",TITLE_DATE_PR),TITLE_DATE_PR_CHANGE)</f>
        <v>45280.432291666664</v>
      </c>
      <c r="CI30" s="3655"/>
      <c r="CJ30" s="3655"/>
      <c r="CK30" s="3655"/>
      <c r="CL30" s="3655"/>
      <c r="CM30" s="3655"/>
      <c r="CN30" s="3655"/>
      <c r="CO30" s="3321"/>
      <c r="CP30" s="3655" t="str">
        <f>IF(TITLE_DATE_PR_CHANGE="",IF(TITLE_DATE_PR="","",TITLE_DATE_PR),TITLE_DATE_PR_CHANGE)</f>
        <v>45280.432291666664</v>
      </c>
      <c r="CQ30" s="3655"/>
      <c r="CR30" s="3655"/>
      <c r="CS30" s="3655"/>
      <c r="CT30" s="3655"/>
      <c r="CU30" s="3655"/>
      <c r="CV30" s="3655"/>
      <c r="CW30" s="3321"/>
      <c r="CX30" s="3655" t="str">
        <f>IF(TITLE_DATE_PR_CHANGE="",IF(TITLE_DATE_PR="","",TITLE_DATE_PR),TITLE_DATE_PR_CHANGE)</f>
        <v>45280.432291666664</v>
      </c>
      <c r="CY30" s="3655"/>
      <c r="CZ30" s="3655"/>
      <c r="DA30" s="3655"/>
      <c r="DB30" s="3655"/>
      <c r="DC30" s="3655"/>
      <c r="DD30" s="3655"/>
      <c r="DE30" s="3321"/>
      <c r="DF30" s="322"/>
      <c r="DG30" s="268"/>
      <c r="DH30" s="368"/>
      <c r="DI30" s="368"/>
      <c r="DJ30" s="368"/>
      <c r="DK30" s="368"/>
      <c r="DL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651" t="str">
        <f>IF(TITLE_NUMBER_PR_CHANGE="",IF(TITLE_NUMBER_PR="","",TITLE_NUMBER_PR),TITLE_NUMBER_PR_CHANGE)</f>
        <v>313-Р</v>
      </c>
      <c r="AM31" s="3651"/>
      <c r="AN31" s="3651"/>
      <c r="AO31" s="3651"/>
      <c r="AP31" s="3651"/>
      <c r="AQ31" s="3651"/>
      <c r="AR31" s="3651"/>
      <c r="AS31" s="3321"/>
      <c r="AT31" s="3651" t="str">
        <f>IF(TITLE_NUMBER_PR_CHANGE="",IF(TITLE_NUMBER_PR="","",TITLE_NUMBER_PR),TITLE_NUMBER_PR_CHANGE)</f>
        <v>313-Р</v>
      </c>
      <c r="AU31" s="3651"/>
      <c r="AV31" s="3651"/>
      <c r="AW31" s="3651"/>
      <c r="AX31" s="3651"/>
      <c r="AY31" s="3651"/>
      <c r="AZ31" s="3651"/>
      <c r="BA31" s="3321"/>
      <c r="BB31" s="3651" t="str">
        <f>IF(TITLE_NUMBER_PR_CHANGE="",IF(TITLE_NUMBER_PR="","",TITLE_NUMBER_PR),TITLE_NUMBER_PR_CHANGE)</f>
        <v>313-Р</v>
      </c>
      <c r="BC31" s="3651"/>
      <c r="BD31" s="3651"/>
      <c r="BE31" s="3651"/>
      <c r="BF31" s="3651"/>
      <c r="BG31" s="3651"/>
      <c r="BH31" s="3651"/>
      <c r="BI31" s="3321"/>
      <c r="BJ31" s="3651" t="str">
        <f>IF(TITLE_NUMBER_PR_CHANGE="",IF(TITLE_NUMBER_PR="","",TITLE_NUMBER_PR),TITLE_NUMBER_PR_CHANGE)</f>
        <v>313-Р</v>
      </c>
      <c r="BK31" s="3651"/>
      <c r="BL31" s="3651"/>
      <c r="BM31" s="3651"/>
      <c r="BN31" s="3651"/>
      <c r="BO31" s="3651"/>
      <c r="BP31" s="3651"/>
      <c r="BQ31" s="3321"/>
      <c r="BR31" s="3651" t="str">
        <f>IF(TITLE_NUMBER_PR_CHANGE="",IF(TITLE_NUMBER_PR="","",TITLE_NUMBER_PR),TITLE_NUMBER_PR_CHANGE)</f>
        <v>313-Р</v>
      </c>
      <c r="BS31" s="3651"/>
      <c r="BT31" s="3651"/>
      <c r="BU31" s="3651"/>
      <c r="BV31" s="3651"/>
      <c r="BW31" s="3651"/>
      <c r="BX31" s="3651"/>
      <c r="BY31" s="3321"/>
      <c r="BZ31" s="3651" t="str">
        <f>IF(TITLE_NUMBER_PR_CHANGE="",IF(TITLE_NUMBER_PR="","",TITLE_NUMBER_PR),TITLE_NUMBER_PR_CHANGE)</f>
        <v>313-Р</v>
      </c>
      <c r="CA31" s="3651"/>
      <c r="CB31" s="3651"/>
      <c r="CC31" s="3651"/>
      <c r="CD31" s="3651"/>
      <c r="CE31" s="3651"/>
      <c r="CF31" s="3651"/>
      <c r="CG31" s="3321"/>
      <c r="CH31" s="3651" t="str">
        <f>IF(TITLE_NUMBER_PR_CHANGE="",IF(TITLE_NUMBER_PR="","",TITLE_NUMBER_PR),TITLE_NUMBER_PR_CHANGE)</f>
        <v>313-Р</v>
      </c>
      <c r="CI31" s="3651"/>
      <c r="CJ31" s="3651"/>
      <c r="CK31" s="3651"/>
      <c r="CL31" s="3651"/>
      <c r="CM31" s="3651"/>
      <c r="CN31" s="3651"/>
      <c r="CO31" s="3321"/>
      <c r="CP31" s="3651" t="str">
        <f>IF(TITLE_NUMBER_PR_CHANGE="",IF(TITLE_NUMBER_PR="","",TITLE_NUMBER_PR),TITLE_NUMBER_PR_CHANGE)</f>
        <v>313-Р</v>
      </c>
      <c r="CQ31" s="3651"/>
      <c r="CR31" s="3651"/>
      <c r="CS31" s="3651"/>
      <c r="CT31" s="3651"/>
      <c r="CU31" s="3651"/>
      <c r="CV31" s="3651"/>
      <c r="CW31" s="3321"/>
      <c r="CX31" s="3651" t="str">
        <f>IF(TITLE_NUMBER_PR_CHANGE="",IF(TITLE_NUMBER_PR="","",TITLE_NUMBER_PR),TITLE_NUMBER_PR_CHANGE)</f>
        <v>313-Р</v>
      </c>
      <c r="CY31" s="3651"/>
      <c r="CZ31" s="3651"/>
      <c r="DA31" s="3651"/>
      <c r="DB31" s="3651"/>
      <c r="DC31" s="3651"/>
      <c r="DD31" s="3651"/>
      <c r="DE31" s="3321"/>
      <c r="DF31" s="322"/>
      <c r="DG31" s="268"/>
      <c r="DH31" s="368"/>
      <c r="DI31" s="368"/>
      <c r="DJ31" s="368"/>
      <c r="DK31" s="368"/>
      <c r="DL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M32" s="3651"/>
      <c r="AN32" s="3651"/>
      <c r="AO32" s="3651"/>
      <c r="AP32" s="3651"/>
      <c r="AQ32" s="3651"/>
      <c r="AR32" s="3651"/>
      <c r="AS32" s="3321"/>
      <c r="AT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U32" s="3651"/>
      <c r="AV32" s="3651"/>
      <c r="AW32" s="3651"/>
      <c r="AX32" s="3651"/>
      <c r="AY32" s="3651"/>
      <c r="AZ32" s="3651"/>
      <c r="BA32" s="3321"/>
      <c r="BB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C32" s="3651"/>
      <c r="BD32" s="3651"/>
      <c r="BE32" s="3651"/>
      <c r="BF32" s="3651"/>
      <c r="BG32" s="3651"/>
      <c r="BH32" s="3651"/>
      <c r="BI32" s="3321"/>
      <c r="BJ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K32" s="3651"/>
      <c r="BL32" s="3651"/>
      <c r="BM32" s="3651"/>
      <c r="BN32" s="3651"/>
      <c r="BO32" s="3651"/>
      <c r="BP32" s="3651"/>
      <c r="BQ32" s="3321"/>
      <c r="BR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BS32" s="3651"/>
      <c r="BT32" s="3651"/>
      <c r="BU32" s="3651"/>
      <c r="BV32" s="3651"/>
      <c r="BW32" s="3651"/>
      <c r="BX32" s="3651"/>
      <c r="BY32" s="3321"/>
      <c r="BZ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A32" s="3651"/>
      <c r="CB32" s="3651"/>
      <c r="CC32" s="3651"/>
      <c r="CD32" s="3651"/>
      <c r="CE32" s="3651"/>
      <c r="CF32" s="3651"/>
      <c r="CG32" s="3321"/>
      <c r="CH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I32" s="3651"/>
      <c r="CJ32" s="3651"/>
      <c r="CK32" s="3651"/>
      <c r="CL32" s="3651"/>
      <c r="CM32" s="3651"/>
      <c r="CN32" s="3651"/>
      <c r="CO32" s="3321"/>
      <c r="CP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Q32" s="3651"/>
      <c r="CR32" s="3651"/>
      <c r="CS32" s="3651"/>
      <c r="CT32" s="3651"/>
      <c r="CU32" s="3651"/>
      <c r="CV32" s="3651"/>
      <c r="CW32" s="3321"/>
      <c r="CX32" s="3651" t="str">
        <f>IF(TITLE_IST_PUB_CHANGE="",IF(TITLE_IST_PUB="","",TITLE_IST_PUB),TITLE_IST_PUB_CHANGE)</f>
        <v>Сайт Комитета по ценам и тарифам Московской области в Интернет-портале Правительства Московской области</v>
      </c>
      <c r="CY32" s="3651"/>
      <c r="CZ32" s="3651"/>
      <c r="DA32" s="3651"/>
      <c r="DB32" s="3651"/>
      <c r="DC32" s="3651"/>
      <c r="DD32" s="3651"/>
      <c r="DE32" s="3321"/>
      <c r="DF32" s="322"/>
      <c r="DG32" s="268"/>
      <c r="DH32" s="368"/>
      <c r="DI32" s="368"/>
      <c r="DJ32" s="368"/>
      <c r="DK32" s="368"/>
      <c r="DL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643"/>
      <c r="AM33" s="3643"/>
      <c r="AN33" s="3643"/>
      <c r="AO33" s="3643"/>
      <c r="AP33" s="3643"/>
      <c r="AQ33" s="3643"/>
      <c r="AR33" s="3643"/>
      <c r="AS33" s="3643"/>
      <c r="AT33" s="3643"/>
      <c r="AU33" s="3643"/>
      <c r="AV33" s="3643"/>
      <c r="AW33" s="3643"/>
      <c r="AX33" s="3643"/>
      <c r="AY33" s="3643"/>
      <c r="AZ33" s="3643"/>
      <c r="BA33" s="3643"/>
      <c r="BB33" s="3643"/>
      <c r="BC33" s="3643"/>
      <c r="BD33" s="3643"/>
      <c r="BE33" s="3643"/>
      <c r="BF33" s="3643"/>
      <c r="BG33" s="3643"/>
      <c r="BH33" s="3643"/>
      <c r="BI33" s="3643"/>
      <c r="BJ33" s="3643"/>
      <c r="BK33" s="3643"/>
      <c r="BL33" s="3643"/>
      <c r="BM33" s="3643"/>
      <c r="BN33" s="3643"/>
      <c r="BO33" s="3643"/>
      <c r="BP33" s="3643"/>
      <c r="BQ33" s="3643"/>
      <c r="BR33" s="3643"/>
      <c r="BS33" s="3643"/>
      <c r="BT33" s="3643"/>
      <c r="BU33" s="3643"/>
      <c r="BV33" s="3643"/>
      <c r="BW33" s="3643"/>
      <c r="BX33" s="3643"/>
      <c r="BY33" s="3643"/>
      <c r="BZ33" s="3643"/>
      <c r="CA33" s="3643"/>
      <c r="CB33" s="3643"/>
      <c r="CC33" s="3643"/>
      <c r="CD33" s="3643"/>
      <c r="CE33" s="3643"/>
      <c r="CF33" s="3643"/>
      <c r="CG33" s="3643"/>
      <c r="CH33" s="3643"/>
      <c r="CI33" s="3643"/>
      <c r="CJ33" s="3643"/>
      <c r="CK33" s="3643"/>
      <c r="CL33" s="3643"/>
      <c r="CM33" s="3643"/>
      <c r="CN33" s="3643"/>
      <c r="CO33" s="3643"/>
      <c r="CP33" s="3643"/>
      <c r="CQ33" s="3643"/>
      <c r="CR33" s="3643"/>
      <c r="CS33" s="3643"/>
      <c r="CT33" s="3643"/>
      <c r="CU33" s="3643"/>
      <c r="CV33" s="3643"/>
      <c r="CW33" s="3643"/>
      <c r="CX33" s="3643"/>
      <c r="CY33" s="3643"/>
      <c r="CZ33" s="3643"/>
      <c r="DA33" s="3643"/>
      <c r="DB33" s="3643"/>
      <c r="DC33" s="3643"/>
      <c r="DD33" s="3643"/>
      <c r="DE33" s="3643"/>
      <c r="DF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655" t="str">
        <f>IF(TITLE_DATE_PR_CHANGE="",IF(TITLE_DATE_PR="","",TITLE_DATE_PR),TITLE_DATE_PR_CHANGE)</f>
        <v>45280.432291666664</v>
      </c>
      <c r="AM34" s="3655"/>
      <c r="AN34" s="3655"/>
      <c r="AO34" s="3655"/>
      <c r="AP34" s="3655"/>
      <c r="AQ34" s="3655"/>
      <c r="AR34" s="3655"/>
      <c r="AS34" s="3321"/>
      <c r="AT34" s="3655" t="str">
        <f>IF(TITLE_DATE_PR_CHANGE="",IF(TITLE_DATE_PR="","",TITLE_DATE_PR),TITLE_DATE_PR_CHANGE)</f>
        <v>45280.432291666664</v>
      </c>
      <c r="AU34" s="3655"/>
      <c r="AV34" s="3655"/>
      <c r="AW34" s="3655"/>
      <c r="AX34" s="3655"/>
      <c r="AY34" s="3655"/>
      <c r="AZ34" s="3655"/>
      <c r="BA34" s="3321"/>
      <c r="BB34" s="3655" t="str">
        <f>IF(TITLE_DATE_PR_CHANGE="",IF(TITLE_DATE_PR="","",TITLE_DATE_PR),TITLE_DATE_PR_CHANGE)</f>
        <v>45280.432291666664</v>
      </c>
      <c r="BC34" s="3655"/>
      <c r="BD34" s="3655"/>
      <c r="BE34" s="3655"/>
      <c r="BF34" s="3655"/>
      <c r="BG34" s="3655"/>
      <c r="BH34" s="3655"/>
      <c r="BI34" s="3321"/>
      <c r="BJ34" s="3655" t="str">
        <f>IF(TITLE_DATE_PR_CHANGE="",IF(TITLE_DATE_PR="","",TITLE_DATE_PR),TITLE_DATE_PR_CHANGE)</f>
        <v>45280.432291666664</v>
      </c>
      <c r="BK34" s="3655"/>
      <c r="BL34" s="3655"/>
      <c r="BM34" s="3655"/>
      <c r="BN34" s="3655"/>
      <c r="BO34" s="3655"/>
      <c r="BP34" s="3655"/>
      <c r="BQ34" s="3321"/>
      <c r="BR34" s="3655" t="str">
        <f>IF(TITLE_DATE_PR_CHANGE="",IF(TITLE_DATE_PR="","",TITLE_DATE_PR),TITLE_DATE_PR_CHANGE)</f>
        <v>45280.432291666664</v>
      </c>
      <c r="BS34" s="3655"/>
      <c r="BT34" s="3655"/>
      <c r="BU34" s="3655"/>
      <c r="BV34" s="3655"/>
      <c r="BW34" s="3655"/>
      <c r="BX34" s="3655"/>
      <c r="BY34" s="3321"/>
      <c r="BZ34" s="3655" t="str">
        <f>IF(TITLE_DATE_PR_CHANGE="",IF(TITLE_DATE_PR="","",TITLE_DATE_PR),TITLE_DATE_PR_CHANGE)</f>
        <v>45280.432291666664</v>
      </c>
      <c r="CA34" s="3655"/>
      <c r="CB34" s="3655"/>
      <c r="CC34" s="3655"/>
      <c r="CD34" s="3655"/>
      <c r="CE34" s="3655"/>
      <c r="CF34" s="3655"/>
      <c r="CG34" s="3321"/>
      <c r="CH34" s="3655" t="str">
        <f>IF(TITLE_DATE_PR_CHANGE="",IF(TITLE_DATE_PR="","",TITLE_DATE_PR),TITLE_DATE_PR_CHANGE)</f>
        <v>45280.432291666664</v>
      </c>
      <c r="CI34" s="3655"/>
      <c r="CJ34" s="3655"/>
      <c r="CK34" s="3655"/>
      <c r="CL34" s="3655"/>
      <c r="CM34" s="3655"/>
      <c r="CN34" s="3655"/>
      <c r="CO34" s="3321"/>
      <c r="CP34" s="3655" t="str">
        <f>IF(TITLE_DATE_PR_CHANGE="",IF(TITLE_DATE_PR="","",TITLE_DATE_PR),TITLE_DATE_PR_CHANGE)</f>
        <v>45280.432291666664</v>
      </c>
      <c r="CQ34" s="3655"/>
      <c r="CR34" s="3655"/>
      <c r="CS34" s="3655"/>
      <c r="CT34" s="3655"/>
      <c r="CU34" s="3655"/>
      <c r="CV34" s="3655"/>
      <c r="CW34" s="3321"/>
      <c r="CX34" s="3655" t="str">
        <f>IF(TITLE_DATE_PR_CHANGE="",IF(TITLE_DATE_PR="","",TITLE_DATE_PR),TITLE_DATE_PR_CHANGE)</f>
        <v>45280.432291666664</v>
      </c>
      <c r="CY34" s="3655"/>
      <c r="CZ34" s="3655"/>
      <c r="DA34" s="3655"/>
      <c r="DB34" s="3655"/>
      <c r="DC34" s="3655"/>
      <c r="DD34" s="3655"/>
      <c r="DE34" s="3321"/>
      <c r="DF34" s="322"/>
      <c r="DG34" s="268"/>
      <c r="DH34" s="368"/>
      <c r="DI34" s="368"/>
      <c r="DJ34" s="368"/>
      <c r="DK34" s="368"/>
      <c r="DL34" s="368"/>
    </row>
    <row s="3644" customFormat="1" customHeight="1" ht="18.7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651" t="str">
        <f>IF(TITLE_NUMBER_PR_CHANGE="",IF(TITLE_NUMBER_PR="","",TITLE_NUMBER_PR),TITLE_NUMBER_PR_CHANGE)</f>
        <v>313-Р</v>
      </c>
      <c r="AM35" s="3651"/>
      <c r="AN35" s="3651"/>
      <c r="AO35" s="3651"/>
      <c r="AP35" s="3651"/>
      <c r="AQ35" s="3651"/>
      <c r="AR35" s="3651"/>
      <c r="AS35" s="3321"/>
      <c r="AT35" s="3651" t="str">
        <f>IF(TITLE_NUMBER_PR_CHANGE="",IF(TITLE_NUMBER_PR="","",TITLE_NUMBER_PR),TITLE_NUMBER_PR_CHANGE)</f>
        <v>313-Р</v>
      </c>
      <c r="AU35" s="3651"/>
      <c r="AV35" s="3651"/>
      <c r="AW35" s="3651"/>
      <c r="AX35" s="3651"/>
      <c r="AY35" s="3651"/>
      <c r="AZ35" s="3651"/>
      <c r="BA35" s="3321"/>
      <c r="BB35" s="3651" t="str">
        <f>IF(TITLE_NUMBER_PR_CHANGE="",IF(TITLE_NUMBER_PR="","",TITLE_NUMBER_PR),TITLE_NUMBER_PR_CHANGE)</f>
        <v>313-Р</v>
      </c>
      <c r="BC35" s="3651"/>
      <c r="BD35" s="3651"/>
      <c r="BE35" s="3651"/>
      <c r="BF35" s="3651"/>
      <c r="BG35" s="3651"/>
      <c r="BH35" s="3651"/>
      <c r="BI35" s="3321"/>
      <c r="BJ35" s="3651" t="str">
        <f>IF(TITLE_NUMBER_PR_CHANGE="",IF(TITLE_NUMBER_PR="","",TITLE_NUMBER_PR),TITLE_NUMBER_PR_CHANGE)</f>
        <v>313-Р</v>
      </c>
      <c r="BK35" s="3651"/>
      <c r="BL35" s="3651"/>
      <c r="BM35" s="3651"/>
      <c r="BN35" s="3651"/>
      <c r="BO35" s="3651"/>
      <c r="BP35" s="3651"/>
      <c r="BQ35" s="3321"/>
      <c r="BR35" s="3651" t="str">
        <f>IF(TITLE_NUMBER_PR_CHANGE="",IF(TITLE_NUMBER_PR="","",TITLE_NUMBER_PR),TITLE_NUMBER_PR_CHANGE)</f>
        <v>313-Р</v>
      </c>
      <c r="BS35" s="3651"/>
      <c r="BT35" s="3651"/>
      <c r="BU35" s="3651"/>
      <c r="BV35" s="3651"/>
      <c r="BW35" s="3651"/>
      <c r="BX35" s="3651"/>
      <c r="BY35" s="3321"/>
      <c r="BZ35" s="3651" t="str">
        <f>IF(TITLE_NUMBER_PR_CHANGE="",IF(TITLE_NUMBER_PR="","",TITLE_NUMBER_PR),TITLE_NUMBER_PR_CHANGE)</f>
        <v>313-Р</v>
      </c>
      <c r="CA35" s="3651"/>
      <c r="CB35" s="3651"/>
      <c r="CC35" s="3651"/>
      <c r="CD35" s="3651"/>
      <c r="CE35" s="3651"/>
      <c r="CF35" s="3651"/>
      <c r="CG35" s="3321"/>
      <c r="CH35" s="3651" t="str">
        <f>IF(TITLE_NUMBER_PR_CHANGE="",IF(TITLE_NUMBER_PR="","",TITLE_NUMBER_PR),TITLE_NUMBER_PR_CHANGE)</f>
        <v>313-Р</v>
      </c>
      <c r="CI35" s="3651"/>
      <c r="CJ35" s="3651"/>
      <c r="CK35" s="3651"/>
      <c r="CL35" s="3651"/>
      <c r="CM35" s="3651"/>
      <c r="CN35" s="3651"/>
      <c r="CO35" s="3321"/>
      <c r="CP35" s="3651" t="str">
        <f>IF(TITLE_NUMBER_PR_CHANGE="",IF(TITLE_NUMBER_PR="","",TITLE_NUMBER_PR),TITLE_NUMBER_PR_CHANGE)</f>
        <v>313-Р</v>
      </c>
      <c r="CQ35" s="3651"/>
      <c r="CR35" s="3651"/>
      <c r="CS35" s="3651"/>
      <c r="CT35" s="3651"/>
      <c r="CU35" s="3651"/>
      <c r="CV35" s="3651"/>
      <c r="CW35" s="3321"/>
      <c r="CX35" s="3651" t="str">
        <f>IF(TITLE_NUMBER_PR_CHANGE="",IF(TITLE_NUMBER_PR="","",TITLE_NUMBER_PR),TITLE_NUMBER_PR_CHANGE)</f>
        <v>313-Р</v>
      </c>
      <c r="CY35" s="3651"/>
      <c r="CZ35" s="3651"/>
      <c r="DA35" s="3651"/>
      <c r="DB35" s="3651"/>
      <c r="DC35" s="3651"/>
      <c r="DD35" s="3651"/>
      <c r="DE35" s="3321"/>
      <c r="DF35" s="322"/>
      <c r="DG35" s="268"/>
      <c r="DH35" s="368"/>
      <c r="DI35" s="368"/>
      <c r="DJ35" s="368"/>
      <c r="DK35" s="368"/>
      <c r="DL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421</v>
      </c>
      <c r="AD36" s="322"/>
      <c r="AE36" s="322"/>
      <c r="AF36" s="322"/>
      <c r="AG36" s="322"/>
      <c r="AH36" s="322"/>
      <c r="AI36" s="322"/>
      <c r="AJ36" s="322"/>
      <c r="AK36" s="266" t="s">
        <v>421</v>
      </c>
      <c r="AL36" s="3321"/>
      <c r="AM36" s="3321"/>
      <c r="AN36" s="3321"/>
      <c r="AO36" s="3321"/>
      <c r="AP36" s="3321"/>
      <c r="AQ36" s="3321"/>
      <c r="AR36" s="3321"/>
      <c r="AS36" s="3659" t="s">
        <v>421</v>
      </c>
      <c r="AT36" s="3321"/>
      <c r="AU36" s="3321"/>
      <c r="AV36" s="3321"/>
      <c r="AW36" s="3321"/>
      <c r="AX36" s="3321"/>
      <c r="AY36" s="3321"/>
      <c r="AZ36" s="3321"/>
      <c r="BA36" s="3659" t="s">
        <v>421</v>
      </c>
      <c r="BB36" s="3321"/>
      <c r="BC36" s="3321"/>
      <c r="BD36" s="3321"/>
      <c r="BE36" s="3321"/>
      <c r="BF36" s="3321"/>
      <c r="BG36" s="3321"/>
      <c r="BH36" s="3321"/>
      <c r="BI36" s="3659" t="s">
        <v>421</v>
      </c>
      <c r="BJ36" s="3321"/>
      <c r="BK36" s="3321"/>
      <c r="BL36" s="3321"/>
      <c r="BM36" s="3321"/>
      <c r="BN36" s="3321"/>
      <c r="BO36" s="3321"/>
      <c r="BP36" s="3321"/>
      <c r="BQ36" s="3659" t="s">
        <v>421</v>
      </c>
      <c r="BR36" s="3321"/>
      <c r="BS36" s="3321"/>
      <c r="BT36" s="3321"/>
      <c r="BU36" s="3321"/>
      <c r="BV36" s="3321"/>
      <c r="BW36" s="3321"/>
      <c r="BX36" s="3321"/>
      <c r="BY36" s="3659" t="s">
        <v>421</v>
      </c>
      <c r="BZ36" s="3321"/>
      <c r="CA36" s="3321"/>
      <c r="CB36" s="3321"/>
      <c r="CC36" s="3321"/>
      <c r="CD36" s="3321"/>
      <c r="CE36" s="3321"/>
      <c r="CF36" s="3321"/>
      <c r="CG36" s="3659" t="s">
        <v>421</v>
      </c>
      <c r="CH36" s="3321"/>
      <c r="CI36" s="3321"/>
      <c r="CJ36" s="3321"/>
      <c r="CK36" s="3321"/>
      <c r="CL36" s="3321"/>
      <c r="CM36" s="3321"/>
      <c r="CN36" s="3321"/>
      <c r="CO36" s="3659" t="s">
        <v>421</v>
      </c>
      <c r="CP36" s="3321"/>
      <c r="CQ36" s="3321"/>
      <c r="CR36" s="3321"/>
      <c r="CS36" s="3321"/>
      <c r="CT36" s="3321"/>
      <c r="CU36" s="3321"/>
      <c r="CV36" s="3321"/>
      <c r="CW36" s="3659" t="s">
        <v>421</v>
      </c>
      <c r="CX36" s="3321"/>
      <c r="CY36" s="3321"/>
      <c r="CZ36" s="3321"/>
      <c r="DA36" s="3321"/>
      <c r="DB36" s="3321"/>
      <c r="DC36" s="3321"/>
      <c r="DD36" s="3321"/>
      <c r="DE36" s="3659" t="s">
        <v>421</v>
      </c>
      <c r="DH36" s="368"/>
      <c r="DI36" s="368"/>
      <c r="DJ36" s="368"/>
      <c r="DK36" s="368"/>
      <c r="DL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662" t="s">
        <v>422</v>
      </c>
      <c r="AM37" s="3662"/>
      <c r="AN37" s="3662"/>
      <c r="AO37" s="3662"/>
      <c r="AP37" s="3662"/>
      <c r="AQ37" s="3662"/>
      <c r="AR37" s="3662"/>
      <c r="AS37" s="3662"/>
      <c r="AT37" s="3662" t="s">
        <v>422</v>
      </c>
      <c r="AU37" s="3662"/>
      <c r="AV37" s="3662"/>
      <c r="AW37" s="3662"/>
      <c r="AX37" s="3662"/>
      <c r="AY37" s="3662"/>
      <c r="AZ37" s="3662"/>
      <c r="BA37" s="3662"/>
      <c r="BB37" s="3662" t="s">
        <v>422</v>
      </c>
      <c r="BC37" s="3662"/>
      <c r="BD37" s="3662"/>
      <c r="BE37" s="3662"/>
      <c r="BF37" s="3662"/>
      <c r="BG37" s="3662"/>
      <c r="BH37" s="3662"/>
      <c r="BI37" s="3662"/>
      <c r="BJ37" s="3662" t="s">
        <v>422</v>
      </c>
      <c r="BK37" s="3662"/>
      <c r="BL37" s="3662"/>
      <c r="BM37" s="3662"/>
      <c r="BN37" s="3662"/>
      <c r="BO37" s="3662"/>
      <c r="BP37" s="3662"/>
      <c r="BQ37" s="3662"/>
      <c r="BR37" s="3662" t="s">
        <v>422</v>
      </c>
      <c r="BS37" s="3662"/>
      <c r="BT37" s="3662"/>
      <c r="BU37" s="3662"/>
      <c r="BV37" s="3662"/>
      <c r="BW37" s="3662"/>
      <c r="BX37" s="3662"/>
      <c r="BY37" s="3662"/>
      <c r="BZ37" s="3662" t="s">
        <v>422</v>
      </c>
      <c r="CA37" s="3662"/>
      <c r="CB37" s="3662"/>
      <c r="CC37" s="3662"/>
      <c r="CD37" s="3662"/>
      <c r="CE37" s="3662"/>
      <c r="CF37" s="3662"/>
      <c r="CG37" s="3662"/>
      <c r="CH37" s="3662" t="s">
        <v>422</v>
      </c>
      <c r="CI37" s="3662"/>
      <c r="CJ37" s="3662"/>
      <c r="CK37" s="3662"/>
      <c r="CL37" s="3662"/>
      <c r="CM37" s="3662"/>
      <c r="CN37" s="3662"/>
      <c r="CO37" s="3662"/>
      <c r="CP37" s="3662" t="s">
        <v>422</v>
      </c>
      <c r="CQ37" s="3662"/>
      <c r="CR37" s="3662"/>
      <c r="CS37" s="3662"/>
      <c r="CT37" s="3662"/>
      <c r="CU37" s="3662"/>
      <c r="CV37" s="3662"/>
      <c r="CW37" s="3662"/>
      <c r="CX37" s="3662" t="s">
        <v>422</v>
      </c>
      <c r="CY37" s="3662"/>
      <c r="CZ37" s="3662"/>
      <c r="DA37" s="3662"/>
      <c r="DB37" s="3662"/>
      <c r="DC37" s="3662"/>
      <c r="DD37" s="3662"/>
      <c r="DE37" s="3662"/>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3663" t="s">
        <v>295</v>
      </c>
      <c r="AM38" s="3663"/>
      <c r="AN38" s="3663"/>
      <c r="AO38" s="3663"/>
      <c r="AP38" s="3663"/>
      <c r="AQ38" s="3663"/>
      <c r="AR38" s="3663"/>
      <c r="AS38" s="3663"/>
      <c r="AT38" s="3663" t="s">
        <v>295</v>
      </c>
      <c r="AU38" s="3663"/>
      <c r="AV38" s="3663"/>
      <c r="AW38" s="3663"/>
      <c r="AX38" s="3663"/>
      <c r="AY38" s="3663"/>
      <c r="AZ38" s="3663"/>
      <c r="BA38" s="3663"/>
      <c r="BB38" s="3663" t="s">
        <v>295</v>
      </c>
      <c r="BC38" s="3663"/>
      <c r="BD38" s="3663"/>
      <c r="BE38" s="3663"/>
      <c r="BF38" s="3663"/>
      <c r="BG38" s="3663"/>
      <c r="BH38" s="3663"/>
      <c r="BI38" s="3663"/>
      <c r="BJ38" s="3663" t="s">
        <v>295</v>
      </c>
      <c r="BK38" s="3663"/>
      <c r="BL38" s="3663"/>
      <c r="BM38" s="3663"/>
      <c r="BN38" s="3663"/>
      <c r="BO38" s="3663"/>
      <c r="BP38" s="3663"/>
      <c r="BQ38" s="3663"/>
      <c r="BR38" s="3663" t="s">
        <v>295</v>
      </c>
      <c r="BS38" s="3663"/>
      <c r="BT38" s="3663"/>
      <c r="BU38" s="3663"/>
      <c r="BV38" s="3663"/>
      <c r="BW38" s="3663"/>
      <c r="BX38" s="3663"/>
      <c r="BY38" s="3663"/>
      <c r="BZ38" s="3663" t="s">
        <v>295</v>
      </c>
      <c r="CA38" s="3663"/>
      <c r="CB38" s="3663"/>
      <c r="CC38" s="3663"/>
      <c r="CD38" s="3663"/>
      <c r="CE38" s="3663"/>
      <c r="CF38" s="3663"/>
      <c r="CG38" s="3663"/>
      <c r="CH38" s="3663" t="s">
        <v>295</v>
      </c>
      <c r="CI38" s="3663"/>
      <c r="CJ38" s="3663"/>
      <c r="CK38" s="3663"/>
      <c r="CL38" s="3663"/>
      <c r="CM38" s="3663"/>
      <c r="CN38" s="3663"/>
      <c r="CO38" s="3663"/>
      <c r="CP38" s="3663" t="s">
        <v>295</v>
      </c>
      <c r="CQ38" s="3663"/>
      <c r="CR38" s="3663"/>
      <c r="CS38" s="3663"/>
      <c r="CT38" s="3663"/>
      <c r="CU38" s="3663"/>
      <c r="CV38" s="3663"/>
      <c r="CW38" s="3663"/>
      <c r="CX38" s="3663" t="s">
        <v>295</v>
      </c>
      <c r="CY38" s="3663"/>
      <c r="CZ38" s="3663"/>
      <c r="DA38" s="3663"/>
      <c r="DB38" s="3663"/>
      <c r="DC38" s="3663"/>
      <c r="DD38" s="3663"/>
      <c r="DE38" s="3663"/>
      <c r="DF38" s="1971"/>
      <c r="DG38" s="1971"/>
    </row>
    <row customHeight="1" ht="14.25">
      <c r="Q39" s="377"/>
      <c r="R39" s="377"/>
      <c r="S39" s="2125" t="s">
        <v>87</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3670" t="s">
        <v>424</v>
      </c>
      <c r="AM39" s="3671"/>
      <c r="AN39" s="3671"/>
      <c r="AO39" s="3671"/>
      <c r="AP39" s="3671"/>
      <c r="AQ39" s="3671"/>
      <c r="AR39" s="3672"/>
      <c r="AS39" s="3673" t="s">
        <v>425</v>
      </c>
      <c r="AT39" s="3670" t="s">
        <v>424</v>
      </c>
      <c r="AU39" s="3671"/>
      <c r="AV39" s="3671"/>
      <c r="AW39" s="3671"/>
      <c r="AX39" s="3671"/>
      <c r="AY39" s="3671"/>
      <c r="AZ39" s="3672"/>
      <c r="BA39" s="3673" t="s">
        <v>425</v>
      </c>
      <c r="BB39" s="3670" t="s">
        <v>424</v>
      </c>
      <c r="BC39" s="3671"/>
      <c r="BD39" s="3671"/>
      <c r="BE39" s="3671"/>
      <c r="BF39" s="3671"/>
      <c r="BG39" s="3671"/>
      <c r="BH39" s="3672"/>
      <c r="BI39" s="3673" t="s">
        <v>425</v>
      </c>
      <c r="BJ39" s="3670" t="s">
        <v>424</v>
      </c>
      <c r="BK39" s="3671"/>
      <c r="BL39" s="3671"/>
      <c r="BM39" s="3671"/>
      <c r="BN39" s="3671"/>
      <c r="BO39" s="3671"/>
      <c r="BP39" s="3672"/>
      <c r="BQ39" s="3673" t="s">
        <v>425</v>
      </c>
      <c r="BR39" s="3670" t="s">
        <v>424</v>
      </c>
      <c r="BS39" s="3671"/>
      <c r="BT39" s="3671"/>
      <c r="BU39" s="3671"/>
      <c r="BV39" s="3671"/>
      <c r="BW39" s="3671"/>
      <c r="BX39" s="3672"/>
      <c r="BY39" s="3673" t="s">
        <v>425</v>
      </c>
      <c r="BZ39" s="3670" t="s">
        <v>424</v>
      </c>
      <c r="CA39" s="3671"/>
      <c r="CB39" s="3671"/>
      <c r="CC39" s="3671"/>
      <c r="CD39" s="3671"/>
      <c r="CE39" s="3671"/>
      <c r="CF39" s="3672"/>
      <c r="CG39" s="3673" t="s">
        <v>425</v>
      </c>
      <c r="CH39" s="3670" t="s">
        <v>424</v>
      </c>
      <c r="CI39" s="3671"/>
      <c r="CJ39" s="3671"/>
      <c r="CK39" s="3671"/>
      <c r="CL39" s="3671"/>
      <c r="CM39" s="3671"/>
      <c r="CN39" s="3672"/>
      <c r="CO39" s="3673" t="s">
        <v>425</v>
      </c>
      <c r="CP39" s="3670" t="s">
        <v>424</v>
      </c>
      <c r="CQ39" s="3671"/>
      <c r="CR39" s="3671"/>
      <c r="CS39" s="3671"/>
      <c r="CT39" s="3671"/>
      <c r="CU39" s="3671"/>
      <c r="CV39" s="3672"/>
      <c r="CW39" s="3673" t="s">
        <v>425</v>
      </c>
      <c r="CX39" s="3670" t="s">
        <v>424</v>
      </c>
      <c r="CY39" s="3671"/>
      <c r="CZ39" s="3671"/>
      <c r="DA39" s="3671"/>
      <c r="DB39" s="3671"/>
      <c r="DC39" s="3671"/>
      <c r="DD39" s="3672"/>
      <c r="DE39" s="3673" t="s">
        <v>425</v>
      </c>
      <c r="DF39" s="2132" t="s">
        <v>427</v>
      </c>
      <c r="DG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3682" t="s">
        <v>428</v>
      </c>
      <c r="AM40" s="3683"/>
      <c r="AN40" s="3684" t="s">
        <v>430</v>
      </c>
      <c r="AO40" s="3685"/>
      <c r="AP40" s="3684" t="s">
        <v>431</v>
      </c>
      <c r="AQ40" s="3686"/>
      <c r="AR40" s="3685"/>
      <c r="AS40" s="3687"/>
      <c r="AT40" s="3682" t="s">
        <v>428</v>
      </c>
      <c r="AU40" s="3683"/>
      <c r="AV40" s="3684" t="s">
        <v>430</v>
      </c>
      <c r="AW40" s="3685"/>
      <c r="AX40" s="3684" t="s">
        <v>431</v>
      </c>
      <c r="AY40" s="3686"/>
      <c r="AZ40" s="3685"/>
      <c r="BA40" s="3687"/>
      <c r="BB40" s="3682" t="s">
        <v>428</v>
      </c>
      <c r="BC40" s="3683"/>
      <c r="BD40" s="3684" t="s">
        <v>430</v>
      </c>
      <c r="BE40" s="3685"/>
      <c r="BF40" s="3684" t="s">
        <v>431</v>
      </c>
      <c r="BG40" s="3686"/>
      <c r="BH40" s="3685"/>
      <c r="BI40" s="3687"/>
      <c r="BJ40" s="3682" t="s">
        <v>428</v>
      </c>
      <c r="BK40" s="3683"/>
      <c r="BL40" s="3684" t="s">
        <v>430</v>
      </c>
      <c r="BM40" s="3685"/>
      <c r="BN40" s="3684" t="s">
        <v>431</v>
      </c>
      <c r="BO40" s="3686"/>
      <c r="BP40" s="3685"/>
      <c r="BQ40" s="3687"/>
      <c r="BR40" s="3682" t="s">
        <v>428</v>
      </c>
      <c r="BS40" s="3683"/>
      <c r="BT40" s="3684" t="s">
        <v>430</v>
      </c>
      <c r="BU40" s="3685"/>
      <c r="BV40" s="3684" t="s">
        <v>431</v>
      </c>
      <c r="BW40" s="3686"/>
      <c r="BX40" s="3685"/>
      <c r="BY40" s="3687"/>
      <c r="BZ40" s="3682" t="s">
        <v>428</v>
      </c>
      <c r="CA40" s="3683"/>
      <c r="CB40" s="3684" t="s">
        <v>430</v>
      </c>
      <c r="CC40" s="3685"/>
      <c r="CD40" s="3684" t="s">
        <v>431</v>
      </c>
      <c r="CE40" s="3686"/>
      <c r="CF40" s="3685"/>
      <c r="CG40" s="3687"/>
      <c r="CH40" s="3682" t="s">
        <v>428</v>
      </c>
      <c r="CI40" s="3683"/>
      <c r="CJ40" s="3684" t="s">
        <v>430</v>
      </c>
      <c r="CK40" s="3685"/>
      <c r="CL40" s="3684" t="s">
        <v>431</v>
      </c>
      <c r="CM40" s="3686"/>
      <c r="CN40" s="3685"/>
      <c r="CO40" s="3687"/>
      <c r="CP40" s="3682" t="s">
        <v>428</v>
      </c>
      <c r="CQ40" s="3683"/>
      <c r="CR40" s="3684" t="s">
        <v>430</v>
      </c>
      <c r="CS40" s="3685"/>
      <c r="CT40" s="3684" t="s">
        <v>431</v>
      </c>
      <c r="CU40" s="3686"/>
      <c r="CV40" s="3685"/>
      <c r="CW40" s="3687"/>
      <c r="CX40" s="3682" t="s">
        <v>428</v>
      </c>
      <c r="CY40" s="3683"/>
      <c r="CZ40" s="3684" t="s">
        <v>430</v>
      </c>
      <c r="DA40" s="3685"/>
      <c r="DB40" s="3684" t="s">
        <v>431</v>
      </c>
      <c r="DC40" s="3686"/>
      <c r="DD40" s="3685"/>
      <c r="DE40" s="3687"/>
      <c r="DF40" s="2133"/>
      <c r="DG40" s="1971"/>
    </row>
    <row customHeight="1" ht="33.7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3699"/>
      <c r="AM41" s="3700"/>
      <c r="AN41" s="3701" t="s">
        <v>439</v>
      </c>
      <c r="AO41" s="3701" t="s">
        <v>440</v>
      </c>
      <c r="AP41" s="3701" t="s">
        <v>441</v>
      </c>
      <c r="AQ41" s="3702" t="s">
        <v>442</v>
      </c>
      <c r="AR41" s="3703"/>
      <c r="AS41" s="3704"/>
      <c r="AT41" s="3699"/>
      <c r="AU41" s="3700"/>
      <c r="AV41" s="3701" t="s">
        <v>439</v>
      </c>
      <c r="AW41" s="3701" t="s">
        <v>440</v>
      </c>
      <c r="AX41" s="3701" t="s">
        <v>441</v>
      </c>
      <c r="AY41" s="3702" t="s">
        <v>442</v>
      </c>
      <c r="AZ41" s="3703"/>
      <c r="BA41" s="3704"/>
      <c r="BB41" s="3699"/>
      <c r="BC41" s="3700"/>
      <c r="BD41" s="3701" t="s">
        <v>439</v>
      </c>
      <c r="BE41" s="3701" t="s">
        <v>440</v>
      </c>
      <c r="BF41" s="3701" t="s">
        <v>441</v>
      </c>
      <c r="BG41" s="3702" t="s">
        <v>442</v>
      </c>
      <c r="BH41" s="3703"/>
      <c r="BI41" s="3704"/>
      <c r="BJ41" s="3699"/>
      <c r="BK41" s="3700"/>
      <c r="BL41" s="3701" t="s">
        <v>439</v>
      </c>
      <c r="BM41" s="3701" t="s">
        <v>440</v>
      </c>
      <c r="BN41" s="3701" t="s">
        <v>441</v>
      </c>
      <c r="BO41" s="3702" t="s">
        <v>442</v>
      </c>
      <c r="BP41" s="3703"/>
      <c r="BQ41" s="3704"/>
      <c r="BR41" s="3699"/>
      <c r="BS41" s="3700"/>
      <c r="BT41" s="3701" t="s">
        <v>439</v>
      </c>
      <c r="BU41" s="3701" t="s">
        <v>440</v>
      </c>
      <c r="BV41" s="3701" t="s">
        <v>441</v>
      </c>
      <c r="BW41" s="3702" t="s">
        <v>442</v>
      </c>
      <c r="BX41" s="3703"/>
      <c r="BY41" s="3704"/>
      <c r="BZ41" s="3699"/>
      <c r="CA41" s="3700"/>
      <c r="CB41" s="3701" t="s">
        <v>439</v>
      </c>
      <c r="CC41" s="3701" t="s">
        <v>440</v>
      </c>
      <c r="CD41" s="3701" t="s">
        <v>441</v>
      </c>
      <c r="CE41" s="3702" t="s">
        <v>442</v>
      </c>
      <c r="CF41" s="3703"/>
      <c r="CG41" s="3704"/>
      <c r="CH41" s="3699"/>
      <c r="CI41" s="3700"/>
      <c r="CJ41" s="3701" t="s">
        <v>439</v>
      </c>
      <c r="CK41" s="3701" t="s">
        <v>440</v>
      </c>
      <c r="CL41" s="3701" t="s">
        <v>441</v>
      </c>
      <c r="CM41" s="3702" t="s">
        <v>442</v>
      </c>
      <c r="CN41" s="3703"/>
      <c r="CO41" s="3704"/>
      <c r="CP41" s="3699"/>
      <c r="CQ41" s="3700"/>
      <c r="CR41" s="3701" t="s">
        <v>439</v>
      </c>
      <c r="CS41" s="3701" t="s">
        <v>440</v>
      </c>
      <c r="CT41" s="3701" t="s">
        <v>441</v>
      </c>
      <c r="CU41" s="3702" t="s">
        <v>442</v>
      </c>
      <c r="CV41" s="3703"/>
      <c r="CW41" s="3704"/>
      <c r="CX41" s="3699"/>
      <c r="CY41" s="3700"/>
      <c r="CZ41" s="3701" t="s">
        <v>439</v>
      </c>
      <c r="DA41" s="3701" t="s">
        <v>440</v>
      </c>
      <c r="DB41" s="3701" t="s">
        <v>441</v>
      </c>
      <c r="DC41" s="3702" t="s">
        <v>442</v>
      </c>
      <c r="DD41" s="3703"/>
      <c r="DE41" s="3704"/>
      <c r="DF41" s="2134"/>
      <c r="DG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715">
        <f>OFFSET(AL42,0,-1)+1</f>
        <v>3</v>
      </c>
      <c r="AM42" s="3715"/>
      <c r="AN42" s="3715">
        <f>OFFSET(AN42,0,-1)+1</f>
        <v>1</v>
      </c>
      <c r="AO42" s="3715">
        <f>OFFSET(AO42,0,-1)+1</f>
        <v>2</v>
      </c>
      <c r="AP42" s="3715">
        <f>OFFSET(AP42,0,-1)+1</f>
        <v>3</v>
      </c>
      <c r="AQ42" s="3715">
        <f>OFFSET(AQ42,0,-1)+1</f>
        <v>4</v>
      </c>
      <c r="AR42" s="3715"/>
      <c r="AS42" s="3715">
        <f>OFFSET(AS42,0,-2)+1</f>
        <v>5</v>
      </c>
      <c r="AT42" s="3715">
        <f>OFFSET(AT42,0,-1)+1</f>
        <v>3</v>
      </c>
      <c r="AU42" s="3715"/>
      <c r="AV42" s="3715">
        <f>OFFSET(AV42,0,-1)+1</f>
        <v>1</v>
      </c>
      <c r="AW42" s="3715">
        <f>OFFSET(AW42,0,-1)+1</f>
        <v>2</v>
      </c>
      <c r="AX42" s="3715">
        <f>OFFSET(AX42,0,-1)+1</f>
        <v>3</v>
      </c>
      <c r="AY42" s="3715">
        <f>OFFSET(AY42,0,-1)+1</f>
        <v>4</v>
      </c>
      <c r="AZ42" s="3715"/>
      <c r="BA42" s="3715">
        <f>OFFSET(BA42,0,-2)+1</f>
        <v>5</v>
      </c>
      <c r="BB42" s="3715">
        <f>OFFSET(BB42,0,-1)+1</f>
        <v>3</v>
      </c>
      <c r="BC42" s="3715"/>
      <c r="BD42" s="3715">
        <f>OFFSET(BD42,0,-1)+1</f>
        <v>1</v>
      </c>
      <c r="BE42" s="3715">
        <f>OFFSET(BE42,0,-1)+1</f>
        <v>2</v>
      </c>
      <c r="BF42" s="3715">
        <f>OFFSET(BF42,0,-1)+1</f>
        <v>3</v>
      </c>
      <c r="BG42" s="3715">
        <f>OFFSET(BG42,0,-1)+1</f>
        <v>4</v>
      </c>
      <c r="BH42" s="3715"/>
      <c r="BI42" s="3715">
        <f>OFFSET(BI42,0,-2)+1</f>
        <v>5</v>
      </c>
      <c r="BJ42" s="3715">
        <f>OFFSET(BJ42,0,-1)+1</f>
        <v>3</v>
      </c>
      <c r="BK42" s="3715"/>
      <c r="BL42" s="3715">
        <f>OFFSET(BL42,0,-1)+1</f>
        <v>1</v>
      </c>
      <c r="BM42" s="3715">
        <f>OFFSET(BM42,0,-1)+1</f>
        <v>2</v>
      </c>
      <c r="BN42" s="3715">
        <f>OFFSET(BN42,0,-1)+1</f>
        <v>3</v>
      </c>
      <c r="BO42" s="3715">
        <f>OFFSET(BO42,0,-1)+1</f>
        <v>4</v>
      </c>
      <c r="BP42" s="3715"/>
      <c r="BQ42" s="3715">
        <f>OFFSET(BQ42,0,-2)+1</f>
        <v>5</v>
      </c>
      <c r="BR42" s="3715">
        <f>OFFSET(BR42,0,-1)+1</f>
        <v>3</v>
      </c>
      <c r="BS42" s="3715"/>
      <c r="BT42" s="3715">
        <f>OFFSET(BT42,0,-1)+1</f>
        <v>1</v>
      </c>
      <c r="BU42" s="3715">
        <f>OFFSET(BU42,0,-1)+1</f>
        <v>2</v>
      </c>
      <c r="BV42" s="3715">
        <f>OFFSET(BV42,0,-1)+1</f>
        <v>3</v>
      </c>
      <c r="BW42" s="3715">
        <f>OFFSET(BW42,0,-1)+1</f>
        <v>4</v>
      </c>
      <c r="BX42" s="3715"/>
      <c r="BY42" s="3715">
        <f>OFFSET(BY42,0,-2)+1</f>
        <v>5</v>
      </c>
      <c r="BZ42" s="3715">
        <f>OFFSET(BZ42,0,-1)+1</f>
        <v>3</v>
      </c>
      <c r="CA42" s="3715"/>
      <c r="CB42" s="3715">
        <f>OFFSET(CB42,0,-1)+1</f>
        <v>1</v>
      </c>
      <c r="CC42" s="3715">
        <f>OFFSET(CC42,0,-1)+1</f>
        <v>2</v>
      </c>
      <c r="CD42" s="3715">
        <f>OFFSET(CD42,0,-1)+1</f>
        <v>3</v>
      </c>
      <c r="CE42" s="3715">
        <f>OFFSET(CE42,0,-1)+1</f>
        <v>4</v>
      </c>
      <c r="CF42" s="3715"/>
      <c r="CG42" s="3715">
        <f>OFFSET(CG42,0,-2)+1</f>
        <v>5</v>
      </c>
      <c r="CH42" s="3715">
        <f>OFFSET(CH42,0,-1)+1</f>
        <v>3</v>
      </c>
      <c r="CI42" s="3715"/>
      <c r="CJ42" s="3715">
        <f>OFFSET(CJ42,0,-1)+1</f>
        <v>1</v>
      </c>
      <c r="CK42" s="3715">
        <f>OFFSET(CK42,0,-1)+1</f>
        <v>2</v>
      </c>
      <c r="CL42" s="3715">
        <f>OFFSET(CL42,0,-1)+1</f>
        <v>3</v>
      </c>
      <c r="CM42" s="3715">
        <f>OFFSET(CM42,0,-1)+1</f>
        <v>4</v>
      </c>
      <c r="CN42" s="3715"/>
      <c r="CO42" s="3715">
        <f>OFFSET(CO42,0,-2)+1</f>
        <v>5</v>
      </c>
      <c r="CP42" s="3715">
        <f>OFFSET(CP42,0,-1)+1</f>
        <v>3</v>
      </c>
      <c r="CQ42" s="3715"/>
      <c r="CR42" s="3715">
        <f>OFFSET(CR42,0,-1)+1</f>
        <v>1</v>
      </c>
      <c r="CS42" s="3715">
        <f>OFFSET(CS42,0,-1)+1</f>
        <v>2</v>
      </c>
      <c r="CT42" s="3715">
        <f>OFFSET(CT42,0,-1)+1</f>
        <v>3</v>
      </c>
      <c r="CU42" s="3715">
        <f>OFFSET(CU42,0,-1)+1</f>
        <v>4</v>
      </c>
      <c r="CV42" s="3715"/>
      <c r="CW42" s="3715">
        <f>OFFSET(CW42,0,-2)+1</f>
        <v>5</v>
      </c>
      <c r="CX42" s="3715">
        <f>OFFSET(CX42,0,-1)+1</f>
        <v>3</v>
      </c>
      <c r="CY42" s="3715"/>
      <c r="CZ42" s="3715">
        <f>OFFSET(CZ42,0,-1)+1</f>
        <v>1</v>
      </c>
      <c r="DA42" s="3715">
        <f>OFFSET(DA42,0,-1)+1</f>
        <v>2</v>
      </c>
      <c r="DB42" s="3715">
        <f>OFFSET(DB42,0,-1)+1</f>
        <v>3</v>
      </c>
      <c r="DC42" s="3715">
        <f>OFFSET(DC42,0,-1)+1</f>
        <v>4</v>
      </c>
      <c r="DD42" s="3715"/>
      <c r="DE42" s="3715">
        <f>OFFSET(DE42,0,-2)+1</f>
        <v>5</v>
      </c>
      <c r="DF42" s="1263">
        <f>OFFSET(DF42,0,-1)</f>
        <v>5</v>
      </c>
      <c r="DG42" s="1365">
        <f>OFFSET(DG42,0,-1)+1</f>
        <v>6</v>
      </c>
      <c r="DH42" s="517"/>
      <c r="DI42" s="517"/>
      <c r="DJ42" s="517"/>
      <c r="DK42" s="517"/>
      <c r="DL42" s="517"/>
    </row>
    <row customHeight="1" ht="21">
      <c r="A43" s="1393" t="s">
        <v>177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Тарифы на теплоноситель, поставляемый потребителям </v>
      </c>
      <c r="AE43" s="2102"/>
      <c r="AF43" s="2102"/>
      <c r="AG43" s="2102"/>
      <c r="AH43" s="2102"/>
      <c r="AI43" s="2102"/>
      <c r="AJ43" s="2102"/>
      <c r="AK43" s="2102"/>
      <c r="AL43" s="3335"/>
      <c r="AM43" s="3336"/>
      <c r="AN43" s="3336"/>
      <c r="AO43" s="3336"/>
      <c r="AP43" s="3336"/>
      <c r="AQ43" s="3336"/>
      <c r="AR43" s="3336"/>
      <c r="AS43" s="3337"/>
      <c r="AT43" s="3335"/>
      <c r="AU43" s="3336"/>
      <c r="AV43" s="3336"/>
      <c r="AW43" s="3336"/>
      <c r="AX43" s="3336"/>
      <c r="AY43" s="3336"/>
      <c r="AZ43" s="3336"/>
      <c r="BA43" s="3337"/>
      <c r="BB43" s="3335"/>
      <c r="BC43" s="3336"/>
      <c r="BD43" s="3336"/>
      <c r="BE43" s="3336"/>
      <c r="BF43" s="3336"/>
      <c r="BG43" s="3336"/>
      <c r="BH43" s="3336"/>
      <c r="BI43" s="3337"/>
      <c r="BJ43" s="3335"/>
      <c r="BK43" s="3336"/>
      <c r="BL43" s="3336"/>
      <c r="BM43" s="3336"/>
      <c r="BN43" s="3336"/>
      <c r="BO43" s="3336"/>
      <c r="BP43" s="3336"/>
      <c r="BQ43" s="3337"/>
      <c r="BR43" s="3335"/>
      <c r="BS43" s="3336"/>
      <c r="BT43" s="3336"/>
      <c r="BU43" s="3336"/>
      <c r="BV43" s="3336"/>
      <c r="BW43" s="3336"/>
      <c r="BX43" s="3336"/>
      <c r="BY43" s="3337"/>
      <c r="BZ43" s="3335"/>
      <c r="CA43" s="3336"/>
      <c r="CB43" s="3336"/>
      <c r="CC43" s="3336"/>
      <c r="CD43" s="3336"/>
      <c r="CE43" s="3336"/>
      <c r="CF43" s="3336"/>
      <c r="CG43" s="3337"/>
      <c r="CH43" s="3335"/>
      <c r="CI43" s="3336"/>
      <c r="CJ43" s="3336"/>
      <c r="CK43" s="3336"/>
      <c r="CL43" s="3336"/>
      <c r="CM43" s="3336"/>
      <c r="CN43" s="3336"/>
      <c r="CO43" s="3337"/>
      <c r="CP43" s="3335"/>
      <c r="CQ43" s="3336"/>
      <c r="CR43" s="3336"/>
      <c r="CS43" s="3336"/>
      <c r="CT43" s="3336"/>
      <c r="CU43" s="3336"/>
      <c r="CV43" s="3336"/>
      <c r="CW43" s="3337"/>
      <c r="CX43" s="3335"/>
      <c r="CY43" s="3336"/>
      <c r="CZ43" s="3336"/>
      <c r="DA43" s="3336"/>
      <c r="DB43" s="3336"/>
      <c r="DC43" s="3336"/>
      <c r="DD43" s="3336"/>
      <c r="DE43" s="3337"/>
      <c r="DF43" s="2103"/>
      <c r="DG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6"/>
      <c r="DJ43" s="506" t="str">
        <f>IF(T43="","",T43)</f>
        <v>Наименование тарифа</v>
      </c>
      <c r="DK43" s="506"/>
      <c r="DL43" s="506"/>
    </row>
    <row customHeight="1" ht="21">
      <c r="A44" s="1393" t="s">
        <v>177</v>
      </c>
      <c r="B44" s="1393" t="s">
        <v>178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394</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335"/>
      <c r="AM44" s="3336"/>
      <c r="AN44" s="3336"/>
      <c r="AO44" s="3336"/>
      <c r="AP44" s="3336"/>
      <c r="AQ44" s="3336"/>
      <c r="AR44" s="3336"/>
      <c r="AS44" s="3337"/>
      <c r="AT44" s="3335"/>
      <c r="AU44" s="3336"/>
      <c r="AV44" s="3336"/>
      <c r="AW44" s="3336"/>
      <c r="AX44" s="3336"/>
      <c r="AY44" s="3336"/>
      <c r="AZ44" s="3336"/>
      <c r="BA44" s="3337"/>
      <c r="BB44" s="3335"/>
      <c r="BC44" s="3336"/>
      <c r="BD44" s="3336"/>
      <c r="BE44" s="3336"/>
      <c r="BF44" s="3336"/>
      <c r="BG44" s="3336"/>
      <c r="BH44" s="3336"/>
      <c r="BI44" s="3337"/>
      <c r="BJ44" s="3335"/>
      <c r="BK44" s="3336"/>
      <c r="BL44" s="3336"/>
      <c r="BM44" s="3336"/>
      <c r="BN44" s="3336"/>
      <c r="BO44" s="3336"/>
      <c r="BP44" s="3336"/>
      <c r="BQ44" s="3337"/>
      <c r="BR44" s="3335"/>
      <c r="BS44" s="3336"/>
      <c r="BT44" s="3336"/>
      <c r="BU44" s="3336"/>
      <c r="BV44" s="3336"/>
      <c r="BW44" s="3336"/>
      <c r="BX44" s="3336"/>
      <c r="BY44" s="3337"/>
      <c r="BZ44" s="3335"/>
      <c r="CA44" s="3336"/>
      <c r="CB44" s="3336"/>
      <c r="CC44" s="3336"/>
      <c r="CD44" s="3336"/>
      <c r="CE44" s="3336"/>
      <c r="CF44" s="3336"/>
      <c r="CG44" s="3337"/>
      <c r="CH44" s="3335"/>
      <c r="CI44" s="3336"/>
      <c r="CJ44" s="3336"/>
      <c r="CK44" s="3336"/>
      <c r="CL44" s="3336"/>
      <c r="CM44" s="3336"/>
      <c r="CN44" s="3336"/>
      <c r="CO44" s="3337"/>
      <c r="CP44" s="3335"/>
      <c r="CQ44" s="3336"/>
      <c r="CR44" s="3336"/>
      <c r="CS44" s="3336"/>
      <c r="CT44" s="3336"/>
      <c r="CU44" s="3336"/>
      <c r="CV44" s="3336"/>
      <c r="CW44" s="3337"/>
      <c r="CX44" s="3335"/>
      <c r="CY44" s="3336"/>
      <c r="CZ44" s="3336"/>
      <c r="DA44" s="3336"/>
      <c r="DB44" s="3336"/>
      <c r="DC44" s="3336"/>
      <c r="DD44" s="3336"/>
      <c r="DE44" s="3337"/>
      <c r="DF44" s="2103"/>
      <c r="DG44" s="1286" t="s">
        <v>395</v>
      </c>
      <c r="DI44" s="506"/>
      <c r="DJ44" s="506" t="str">
        <f>IF(T44="","",T44)</f>
        <v>Территория действия тарифа</v>
      </c>
      <c r="DK44" s="506"/>
      <c r="DL44" s="506"/>
    </row>
    <row customHeight="1" ht="23.25">
      <c r="A45" s="1393" t="s">
        <v>177</v>
      </c>
      <c r="B45" s="1393" t="s">
        <v>178</v>
      </c>
      <c r="C45" s="1393" t="s">
        <v>179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396</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35"/>
      <c r="AM45" s="3336"/>
      <c r="AN45" s="3336"/>
      <c r="AO45" s="3336"/>
      <c r="AP45" s="3336"/>
      <c r="AQ45" s="3336"/>
      <c r="AR45" s="3336"/>
      <c r="AS45" s="3337"/>
      <c r="AT45" s="3335"/>
      <c r="AU45" s="3336"/>
      <c r="AV45" s="3336"/>
      <c r="AW45" s="3336"/>
      <c r="AX45" s="3336"/>
      <c r="AY45" s="3336"/>
      <c r="AZ45" s="3336"/>
      <c r="BA45" s="3337"/>
      <c r="BB45" s="3335"/>
      <c r="BC45" s="3336"/>
      <c r="BD45" s="3336"/>
      <c r="BE45" s="3336"/>
      <c r="BF45" s="3336"/>
      <c r="BG45" s="3336"/>
      <c r="BH45" s="3336"/>
      <c r="BI45" s="3337"/>
      <c r="BJ45" s="3335"/>
      <c r="BK45" s="3336"/>
      <c r="BL45" s="3336"/>
      <c r="BM45" s="3336"/>
      <c r="BN45" s="3336"/>
      <c r="BO45" s="3336"/>
      <c r="BP45" s="3336"/>
      <c r="BQ45" s="3337"/>
      <c r="BR45" s="3335"/>
      <c r="BS45" s="3336"/>
      <c r="BT45" s="3336"/>
      <c r="BU45" s="3336"/>
      <c r="BV45" s="3336"/>
      <c r="BW45" s="3336"/>
      <c r="BX45" s="3336"/>
      <c r="BY45" s="3337"/>
      <c r="BZ45" s="3335"/>
      <c r="CA45" s="3336"/>
      <c r="CB45" s="3336"/>
      <c r="CC45" s="3336"/>
      <c r="CD45" s="3336"/>
      <c r="CE45" s="3336"/>
      <c r="CF45" s="3336"/>
      <c r="CG45" s="3337"/>
      <c r="CH45" s="3335"/>
      <c r="CI45" s="3336"/>
      <c r="CJ45" s="3336"/>
      <c r="CK45" s="3336"/>
      <c r="CL45" s="3336"/>
      <c r="CM45" s="3336"/>
      <c r="CN45" s="3336"/>
      <c r="CO45" s="3337"/>
      <c r="CP45" s="3335"/>
      <c r="CQ45" s="3336"/>
      <c r="CR45" s="3336"/>
      <c r="CS45" s="3336"/>
      <c r="CT45" s="3336"/>
      <c r="CU45" s="3336"/>
      <c r="CV45" s="3336"/>
      <c r="CW45" s="3337"/>
      <c r="CX45" s="3335"/>
      <c r="CY45" s="3336"/>
      <c r="CZ45" s="3336"/>
      <c r="DA45" s="3336"/>
      <c r="DB45" s="3336"/>
      <c r="DC45" s="3336"/>
      <c r="DD45" s="3336"/>
      <c r="DE45" s="3337"/>
      <c r="DF45" s="2103"/>
      <c r="DG45" s="1286" t="s">
        <v>397</v>
      </c>
      <c r="DI45" s="506"/>
      <c r="DJ45" s="506" t="str">
        <f>IF(T45="","",T45)</f>
        <v>Наименование системы теплоснабжения </v>
      </c>
      <c r="DK45" s="506"/>
      <c r="DL45" s="506"/>
    </row>
    <row customHeight="1" ht="21">
      <c r="A46" s="1393" t="s">
        <v>177</v>
      </c>
      <c r="B46" s="1393" t="s">
        <v>178</v>
      </c>
      <c r="C46" s="1393" t="s">
        <v>179</v>
      </c>
      <c r="D46" s="1393" t="s">
        <v>180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398</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35"/>
      <c r="AM46" s="3336"/>
      <c r="AN46" s="3336"/>
      <c r="AO46" s="3336"/>
      <c r="AP46" s="3336"/>
      <c r="AQ46" s="3336"/>
      <c r="AR46" s="3336"/>
      <c r="AS46" s="3337"/>
      <c r="AT46" s="3335"/>
      <c r="AU46" s="3336"/>
      <c r="AV46" s="3336"/>
      <c r="AW46" s="3336"/>
      <c r="AX46" s="3336"/>
      <c r="AY46" s="3336"/>
      <c r="AZ46" s="3336"/>
      <c r="BA46" s="3337"/>
      <c r="BB46" s="3335"/>
      <c r="BC46" s="3336"/>
      <c r="BD46" s="3336"/>
      <c r="BE46" s="3336"/>
      <c r="BF46" s="3336"/>
      <c r="BG46" s="3336"/>
      <c r="BH46" s="3336"/>
      <c r="BI46" s="3337"/>
      <c r="BJ46" s="3335"/>
      <c r="BK46" s="3336"/>
      <c r="BL46" s="3336"/>
      <c r="BM46" s="3336"/>
      <c r="BN46" s="3336"/>
      <c r="BO46" s="3336"/>
      <c r="BP46" s="3336"/>
      <c r="BQ46" s="3337"/>
      <c r="BR46" s="3335"/>
      <c r="BS46" s="3336"/>
      <c r="BT46" s="3336"/>
      <c r="BU46" s="3336"/>
      <c r="BV46" s="3336"/>
      <c r="BW46" s="3336"/>
      <c r="BX46" s="3336"/>
      <c r="BY46" s="3337"/>
      <c r="BZ46" s="3335"/>
      <c r="CA46" s="3336"/>
      <c r="CB46" s="3336"/>
      <c r="CC46" s="3336"/>
      <c r="CD46" s="3336"/>
      <c r="CE46" s="3336"/>
      <c r="CF46" s="3336"/>
      <c r="CG46" s="3337"/>
      <c r="CH46" s="3335"/>
      <c r="CI46" s="3336"/>
      <c r="CJ46" s="3336"/>
      <c r="CK46" s="3336"/>
      <c r="CL46" s="3336"/>
      <c r="CM46" s="3336"/>
      <c r="CN46" s="3336"/>
      <c r="CO46" s="3337"/>
      <c r="CP46" s="3335"/>
      <c r="CQ46" s="3336"/>
      <c r="CR46" s="3336"/>
      <c r="CS46" s="3336"/>
      <c r="CT46" s="3336"/>
      <c r="CU46" s="3336"/>
      <c r="CV46" s="3336"/>
      <c r="CW46" s="3337"/>
      <c r="CX46" s="3335"/>
      <c r="CY46" s="3336"/>
      <c r="CZ46" s="3336"/>
      <c r="DA46" s="3336"/>
      <c r="DB46" s="3336"/>
      <c r="DC46" s="3336"/>
      <c r="DD46" s="3336"/>
      <c r="DE46" s="3337"/>
      <c r="DF46" s="2103"/>
      <c r="DG46" s="1286" t="s">
        <v>399</v>
      </c>
      <c r="DI46" s="506"/>
      <c r="DJ46" s="506" t="str">
        <f>IF(T46="","",T46)</f>
        <v>Источник тепловой энергии  </v>
      </c>
      <c r="DK46" s="506"/>
      <c r="DL46" s="506"/>
    </row>
    <row s="2611" customFormat="1" customHeight="1" ht="0">
      <c r="A47" s="1373" t="s">
        <v>177</v>
      </c>
      <c r="B47" s="1373" t="s">
        <v>178</v>
      </c>
      <c r="C47" s="1373" t="s">
        <v>179</v>
      </c>
      <c r="D47" s="1373" t="s">
        <v>180</v>
      </c>
      <c r="E47" s="2108"/>
      <c r="F47" s="2108"/>
      <c r="G47" s="2108"/>
      <c r="H47" s="2108"/>
      <c r="I47" s="2109" t="str">
        <f>S46&amp;".1"</f>
        <v>1.1.1.1.1</v>
      </c>
      <c r="J47" s="1373"/>
      <c r="K47" s="1373"/>
      <c r="L47" s="1376" t="s">
        <v>400</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4408"/>
      <c r="AM47" s="4409"/>
      <c r="AN47" s="4409"/>
      <c r="AO47" s="4409"/>
      <c r="AP47" s="4409"/>
      <c r="AQ47" s="4409"/>
      <c r="AR47" s="4409"/>
      <c r="AS47" s="4410"/>
      <c r="AT47" s="4408"/>
      <c r="AU47" s="4409"/>
      <c r="AV47" s="4409"/>
      <c r="AW47" s="4409"/>
      <c r="AX47" s="4409"/>
      <c r="AY47" s="4409"/>
      <c r="AZ47" s="4409"/>
      <c r="BA47" s="4410"/>
      <c r="BB47" s="4408"/>
      <c r="BC47" s="4409"/>
      <c r="BD47" s="4409"/>
      <c r="BE47" s="4409"/>
      <c r="BF47" s="4409"/>
      <c r="BG47" s="4409"/>
      <c r="BH47" s="4409"/>
      <c r="BI47" s="4410"/>
      <c r="BJ47" s="4408"/>
      <c r="BK47" s="4409"/>
      <c r="BL47" s="4409"/>
      <c r="BM47" s="4409"/>
      <c r="BN47" s="4409"/>
      <c r="BO47" s="4409"/>
      <c r="BP47" s="4409"/>
      <c r="BQ47" s="4410"/>
      <c r="BR47" s="4408"/>
      <c r="BS47" s="4409"/>
      <c r="BT47" s="4409"/>
      <c r="BU47" s="4409"/>
      <c r="BV47" s="4409"/>
      <c r="BW47" s="4409"/>
      <c r="BX47" s="4409"/>
      <c r="BY47" s="4410"/>
      <c r="BZ47" s="4408"/>
      <c r="CA47" s="4409"/>
      <c r="CB47" s="4409"/>
      <c r="CC47" s="4409"/>
      <c r="CD47" s="4409"/>
      <c r="CE47" s="4409"/>
      <c r="CF47" s="4409"/>
      <c r="CG47" s="4410"/>
      <c r="CH47" s="4408"/>
      <c r="CI47" s="4409"/>
      <c r="CJ47" s="4409"/>
      <c r="CK47" s="4409"/>
      <c r="CL47" s="4409"/>
      <c r="CM47" s="4409"/>
      <c r="CN47" s="4409"/>
      <c r="CO47" s="4410"/>
      <c r="CP47" s="4408"/>
      <c r="CQ47" s="4409"/>
      <c r="CR47" s="4409"/>
      <c r="CS47" s="4409"/>
      <c r="CT47" s="4409"/>
      <c r="CU47" s="4409"/>
      <c r="CV47" s="4409"/>
      <c r="CW47" s="4410"/>
      <c r="CX47" s="4408"/>
      <c r="CY47" s="4409"/>
      <c r="CZ47" s="4409"/>
      <c r="DA47" s="4409"/>
      <c r="DB47" s="4409"/>
      <c r="DC47" s="4409"/>
      <c r="DD47" s="4409"/>
      <c r="DE47" s="4410"/>
      <c r="DF47" s="2149"/>
      <c r="DG47" s="1415"/>
      <c r="DI47" s="506"/>
      <c r="DJ47" s="506" t="str">
        <f>IF(T47="","",T47)</f>
        <v/>
      </c>
      <c r="DK47" s="506"/>
      <c r="DL47" s="506"/>
    </row>
    <row customHeight="1" ht="21">
      <c r="A48" s="1393" t="s">
        <v>177</v>
      </c>
      <c r="B48" s="1393" t="s">
        <v>178</v>
      </c>
      <c r="C48" s="1393" t="s">
        <v>179</v>
      </c>
      <c r="D48" s="1393" t="s">
        <v>180</v>
      </c>
      <c r="E48" s="2108"/>
      <c r="F48" s="2108"/>
      <c r="G48" s="2108"/>
      <c r="H48" s="2108"/>
      <c r="I48" s="2110"/>
      <c r="J48" s="2109" t="str">
        <f>S46&amp;".1"</f>
        <v>1.1.1.1.1</v>
      </c>
      <c r="K48" s="1393"/>
      <c r="L48" s="1394" t="s">
        <v>403</v>
      </c>
      <c r="P48" s="2111"/>
      <c r="Q48" s="2111">
        <v>1</v>
      </c>
      <c r="R48" s="353"/>
      <c r="S48" s="1366" t="str">
        <f>$J48</f>
        <v>1.1.1.1.1</v>
      </c>
      <c r="T48" s="274" t="s">
        <v>404</v>
      </c>
      <c r="U48" s="288"/>
      <c r="V48" s="2095"/>
      <c r="W48" s="2096"/>
      <c r="X48" s="2096"/>
      <c r="Y48" s="2096"/>
      <c r="Z48" s="2096"/>
      <c r="AA48" s="2096"/>
      <c r="AB48" s="2096"/>
      <c r="AC48" s="2097"/>
      <c r="AD48" s="2095" t="s">
        <v>444</v>
      </c>
      <c r="AE48" s="2096"/>
      <c r="AF48" s="2096"/>
      <c r="AG48" s="2096"/>
      <c r="AH48" s="2096"/>
      <c r="AI48" s="2096"/>
      <c r="AJ48" s="2096"/>
      <c r="AK48" s="2096"/>
      <c r="AL48" s="3356"/>
      <c r="AM48" s="3357"/>
      <c r="AN48" s="3357"/>
      <c r="AO48" s="3357"/>
      <c r="AP48" s="3357"/>
      <c r="AQ48" s="3357"/>
      <c r="AR48" s="3357"/>
      <c r="AS48" s="3358"/>
      <c r="AT48" s="3356"/>
      <c r="AU48" s="3357"/>
      <c r="AV48" s="3357"/>
      <c r="AW48" s="3357"/>
      <c r="AX48" s="3357"/>
      <c r="AY48" s="3357"/>
      <c r="AZ48" s="3357"/>
      <c r="BA48" s="3358"/>
      <c r="BB48" s="3356"/>
      <c r="BC48" s="3357"/>
      <c r="BD48" s="3357"/>
      <c r="BE48" s="3357"/>
      <c r="BF48" s="3357"/>
      <c r="BG48" s="3357"/>
      <c r="BH48" s="3357"/>
      <c r="BI48" s="3358"/>
      <c r="BJ48" s="3356"/>
      <c r="BK48" s="3357"/>
      <c r="BL48" s="3357"/>
      <c r="BM48" s="3357"/>
      <c r="BN48" s="3357"/>
      <c r="BO48" s="3357"/>
      <c r="BP48" s="3357"/>
      <c r="BQ48" s="3358"/>
      <c r="BR48" s="3356"/>
      <c r="BS48" s="3357"/>
      <c r="BT48" s="3357"/>
      <c r="BU48" s="3357"/>
      <c r="BV48" s="3357"/>
      <c r="BW48" s="3357"/>
      <c r="BX48" s="3357"/>
      <c r="BY48" s="3358"/>
      <c r="BZ48" s="3356"/>
      <c r="CA48" s="3357"/>
      <c r="CB48" s="3357"/>
      <c r="CC48" s="3357"/>
      <c r="CD48" s="3357"/>
      <c r="CE48" s="3357"/>
      <c r="CF48" s="3357"/>
      <c r="CG48" s="3358"/>
      <c r="CH48" s="3356"/>
      <c r="CI48" s="3357"/>
      <c r="CJ48" s="3357"/>
      <c r="CK48" s="3357"/>
      <c r="CL48" s="3357"/>
      <c r="CM48" s="3357"/>
      <c r="CN48" s="3357"/>
      <c r="CO48" s="3358"/>
      <c r="CP48" s="3356"/>
      <c r="CQ48" s="3357"/>
      <c r="CR48" s="3357"/>
      <c r="CS48" s="3357"/>
      <c r="CT48" s="3357"/>
      <c r="CU48" s="3357"/>
      <c r="CV48" s="3357"/>
      <c r="CW48" s="3358"/>
      <c r="CX48" s="3356"/>
      <c r="CY48" s="3357"/>
      <c r="CZ48" s="3357"/>
      <c r="DA48" s="3357"/>
      <c r="DB48" s="3357"/>
      <c r="DC48" s="3357"/>
      <c r="DD48" s="3357"/>
      <c r="DE48" s="3358"/>
      <c r="DF48" s="2097"/>
      <c r="DG48" s="1286" t="s">
        <v>405</v>
      </c>
      <c r="DI48" s="506"/>
      <c r="DJ48" s="506" t="str">
        <f>IF(T48="","",T48)</f>
        <v>Группа потребителей</v>
      </c>
      <c r="DK48" s="506"/>
      <c r="DL48" s="506"/>
    </row>
    <row customHeight="1" ht="21">
      <c r="A49" s="1393" t="s">
        <v>177</v>
      </c>
      <c r="B49" s="1393" t="s">
        <v>178</v>
      </c>
      <c r="C49" s="1393" t="s">
        <v>179</v>
      </c>
      <c r="D49" s="1393" t="s">
        <v>180</v>
      </c>
      <c r="E49" s="2108"/>
      <c r="F49" s="2108"/>
      <c r="G49" s="2108"/>
      <c r="H49" s="2108"/>
      <c r="I49" s="2110"/>
      <c r="J49" s="2110"/>
      <c r="K49" s="2109" t="str">
        <f>J48&amp;".1"</f>
        <v>1.1.1.1.1.1</v>
      </c>
      <c r="L49" s="1394" t="s">
        <v>406</v>
      </c>
      <c r="P49" s="2111"/>
      <c r="Q49" s="2111"/>
      <c r="R49" s="353">
        <v>1</v>
      </c>
      <c r="S49" s="1366" t="str">
        <f>$K49</f>
        <v>1.1.1.1.1.1</v>
      </c>
      <c r="T49" s="1377" t="s">
        <v>445</v>
      </c>
      <c r="U49" s="288"/>
      <c r="V49" s="757"/>
      <c r="W49" s="320"/>
      <c r="X49" s="757"/>
      <c r="Y49" s="1285"/>
      <c r="Z49" s="2112"/>
      <c r="AA49" s="1981" t="s">
        <v>61</v>
      </c>
      <c r="AB49" s="2112"/>
      <c r="AC49" s="1981" t="s">
        <v>61</v>
      </c>
      <c r="AD49" s="757">
        <v>53.68</v>
      </c>
      <c r="AE49" s="320"/>
      <c r="AF49" s="757"/>
      <c r="AG49" s="1285"/>
      <c r="AH49" s="3371">
        <v>45292.5733912037</v>
      </c>
      <c r="AI49" s="1981" t="s">
        <v>61</v>
      </c>
      <c r="AJ49" s="3719">
        <v>45473.573483796295</v>
      </c>
      <c r="AK49" s="1981" t="s">
        <v>61</v>
      </c>
      <c r="AL49" s="3368">
        <v>60.52</v>
      </c>
      <c r="AM49" s="3369"/>
      <c r="AN49" s="3368"/>
      <c r="AO49" s="3370"/>
      <c r="AP49" s="3371">
        <v>45474.573587962965</v>
      </c>
      <c r="AQ49" s="2828" t="s">
        <v>61</v>
      </c>
      <c r="AR49" s="3371">
        <v>45657.57376157407</v>
      </c>
      <c r="AS49" s="2828" t="s">
        <v>61</v>
      </c>
      <c r="AT49" s="3368">
        <v>60.52</v>
      </c>
      <c r="AU49" s="3369"/>
      <c r="AV49" s="3368"/>
      <c r="AW49" s="3370"/>
      <c r="AX49" s="3371">
        <v>45658.58320601852</v>
      </c>
      <c r="AY49" s="2828" t="s">
        <v>61</v>
      </c>
      <c r="AZ49" s="3371">
        <v>45838.583333333336</v>
      </c>
      <c r="BA49" s="2828" t="s">
        <v>61</v>
      </c>
      <c r="BB49" s="3368">
        <v>63.97</v>
      </c>
      <c r="BC49" s="3369"/>
      <c r="BD49" s="3368"/>
      <c r="BE49" s="3370"/>
      <c r="BF49" s="3371">
        <v>45839.58368055556</v>
      </c>
      <c r="BG49" s="2828" t="s">
        <v>61</v>
      </c>
      <c r="BH49" s="3371">
        <v>46022.58380787037</v>
      </c>
      <c r="BI49" s="2828" t="s">
        <v>61</v>
      </c>
      <c r="BJ49" s="3368">
        <v>59.42</v>
      </c>
      <c r="BK49" s="3369"/>
      <c r="BL49" s="3368"/>
      <c r="BM49" s="3370"/>
      <c r="BN49" s="3371">
        <v>46023.58528935185</v>
      </c>
      <c r="BO49" s="2828" t="s">
        <v>61</v>
      </c>
      <c r="BP49" s="3371">
        <v>46203.58545138889</v>
      </c>
      <c r="BQ49" s="2828" t="s">
        <v>61</v>
      </c>
      <c r="BR49" s="3368">
        <v>59.42</v>
      </c>
      <c r="BS49" s="3369"/>
      <c r="BT49" s="3368"/>
      <c r="BU49" s="3370"/>
      <c r="BV49" s="3371">
        <v>46204.59452546296</v>
      </c>
      <c r="BW49" s="2828" t="s">
        <v>61</v>
      </c>
      <c r="BX49" s="3371">
        <v>46387.59476851852</v>
      </c>
      <c r="BY49" s="2828" t="s">
        <v>61</v>
      </c>
      <c r="BZ49" s="3368">
        <v>59.42</v>
      </c>
      <c r="CA49" s="3369"/>
      <c r="CB49" s="3368"/>
      <c r="CC49" s="3370"/>
      <c r="CD49" s="3371">
        <v>46388.59490740741</v>
      </c>
      <c r="CE49" s="2828" t="s">
        <v>61</v>
      </c>
      <c r="CF49" s="3371">
        <v>46568.59737268519</v>
      </c>
      <c r="CG49" s="2828" t="s">
        <v>61</v>
      </c>
      <c r="CH49" s="3368">
        <v>62.76</v>
      </c>
      <c r="CI49" s="3369"/>
      <c r="CJ49" s="3368"/>
      <c r="CK49" s="3370"/>
      <c r="CL49" s="3371">
        <v>46569.60346064815</v>
      </c>
      <c r="CM49" s="2828" t="s">
        <v>61</v>
      </c>
      <c r="CN49" s="3371">
        <v>46752.60487268519</v>
      </c>
      <c r="CO49" s="2828" t="s">
        <v>61</v>
      </c>
      <c r="CP49" s="3368">
        <v>62.76</v>
      </c>
      <c r="CQ49" s="3369"/>
      <c r="CR49" s="3368"/>
      <c r="CS49" s="3370"/>
      <c r="CT49" s="3371">
        <v>46753.60711805556</v>
      </c>
      <c r="CU49" s="2828" t="s">
        <v>61</v>
      </c>
      <c r="CV49" s="3371">
        <v>46934.60773148148</v>
      </c>
      <c r="CW49" s="2828" t="s">
        <v>61</v>
      </c>
      <c r="CX49" s="3368">
        <v>62.9</v>
      </c>
      <c r="CY49" s="3369"/>
      <c r="CZ49" s="3368"/>
      <c r="DA49" s="3370"/>
      <c r="DB49" s="3371">
        <v>46935.60796296296</v>
      </c>
      <c r="DC49" s="2828" t="s">
        <v>61</v>
      </c>
      <c r="DD49" s="3371">
        <v>47118.60805555555</v>
      </c>
      <c r="DE49" s="2828" t="s">
        <v>61</v>
      </c>
      <c r="DF49" s="1378"/>
      <c r="DG49" s="2137" t="s">
        <v>448</v>
      </c>
      <c r="DH49" s="517">
        <f>STRCHECKDATE(V50:DF50)</f>
      </c>
      <c r="DI49" s="506"/>
      <c r="DJ49" s="506" t="str">
        <f>IF(T49="","",T49)</f>
        <v>вода</v>
      </c>
      <c r="DK49" s="506"/>
      <c r="DL49" s="506"/>
    </row>
    <row customHeight="1" ht="0.75">
      <c r="A50" s="1393" t="s">
        <v>177</v>
      </c>
      <c r="B50" s="1393" t="s">
        <v>178</v>
      </c>
      <c r="C50" s="1393" t="s">
        <v>179</v>
      </c>
      <c r="D50" s="1393" t="s">
        <v>180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45292.5733912037-45473.573483796295</v>
      </c>
      <c r="AH50" s="2113"/>
      <c r="AI50" s="1981"/>
      <c r="AJ50" s="2115"/>
      <c r="AK50" s="1981"/>
      <c r="AL50" s="3369"/>
      <c r="AM50" s="3369"/>
      <c r="AN50" s="3369"/>
      <c r="AO50" s="3376" t="str">
        <f>AP49&amp;"-"&amp;AR49</f>
        <v>45474.573587962965-45657.57376157407</v>
      </c>
      <c r="AP50" s="3377"/>
      <c r="AQ50" s="2828"/>
      <c r="AR50" s="3377"/>
      <c r="AS50" s="2828"/>
      <c r="AT50" s="3369"/>
      <c r="AU50" s="3369"/>
      <c r="AV50" s="3369"/>
      <c r="AW50" s="3376" t="str">
        <f>AX49&amp;"-"&amp;AZ49</f>
        <v>45658.58320601852-45838.583333333336</v>
      </c>
      <c r="AX50" s="3377"/>
      <c r="AY50" s="2828"/>
      <c r="AZ50" s="3377"/>
      <c r="BA50" s="2828"/>
      <c r="BB50" s="3369"/>
      <c r="BC50" s="3369"/>
      <c r="BD50" s="3369"/>
      <c r="BE50" s="3376" t="str">
        <f>BF49&amp;"-"&amp;BH49</f>
        <v>45839.58368055556-46022.58380787037</v>
      </c>
      <c r="BF50" s="3377"/>
      <c r="BG50" s="2828"/>
      <c r="BH50" s="3377"/>
      <c r="BI50" s="2828"/>
      <c r="BJ50" s="3369"/>
      <c r="BK50" s="3369"/>
      <c r="BL50" s="3369"/>
      <c r="BM50" s="3376" t="str">
        <f>BN49&amp;"-"&amp;BP49</f>
        <v>46023.58528935185-46203.58545138889</v>
      </c>
      <c r="BN50" s="3377"/>
      <c r="BO50" s="2828"/>
      <c r="BP50" s="3377"/>
      <c r="BQ50" s="2828"/>
      <c r="BR50" s="3369"/>
      <c r="BS50" s="3369"/>
      <c r="BT50" s="3369"/>
      <c r="BU50" s="3376" t="str">
        <f>BV49&amp;"-"&amp;BX49</f>
        <v>46204.59452546296-46387.59476851852</v>
      </c>
      <c r="BV50" s="3377"/>
      <c r="BW50" s="2828"/>
      <c r="BX50" s="3377"/>
      <c r="BY50" s="2828"/>
      <c r="BZ50" s="3369"/>
      <c r="CA50" s="3369"/>
      <c r="CB50" s="3369"/>
      <c r="CC50" s="3376" t="str">
        <f>CD49&amp;"-"&amp;CF49</f>
        <v>46388.59490740741-46568.59737268519</v>
      </c>
      <c r="CD50" s="3377"/>
      <c r="CE50" s="2828"/>
      <c r="CF50" s="3377"/>
      <c r="CG50" s="2828"/>
      <c r="CH50" s="3369"/>
      <c r="CI50" s="3369"/>
      <c r="CJ50" s="3369"/>
      <c r="CK50" s="3376" t="str">
        <f>CL49&amp;"-"&amp;CN49</f>
        <v>46569.60346064815-46752.60487268519</v>
      </c>
      <c r="CL50" s="3377"/>
      <c r="CM50" s="2828"/>
      <c r="CN50" s="3377"/>
      <c r="CO50" s="2828"/>
      <c r="CP50" s="3369"/>
      <c r="CQ50" s="3369"/>
      <c r="CR50" s="3369"/>
      <c r="CS50" s="3376" t="str">
        <f>CT49&amp;"-"&amp;CV49</f>
        <v>46753.60711805556-46934.60773148148</v>
      </c>
      <c r="CT50" s="3377"/>
      <c r="CU50" s="2828"/>
      <c r="CV50" s="3377"/>
      <c r="CW50" s="2828"/>
      <c r="CX50" s="3369"/>
      <c r="CY50" s="3369"/>
      <c r="CZ50" s="3369"/>
      <c r="DA50" s="3376" t="str">
        <f>DB49&amp;"-"&amp;DD49</f>
        <v>46935.60796296296-47118.60805555555</v>
      </c>
      <c r="DB50" s="3377"/>
      <c r="DC50" s="2828"/>
      <c r="DD50" s="3377"/>
      <c r="DE50" s="2828"/>
      <c r="DF50" s="1379"/>
      <c r="DG50" s="2138"/>
      <c r="DI50" s="506"/>
      <c r="DJ50" s="506" t="str">
        <f>IF(T50="","",T50)</f>
        <v/>
      </c>
      <c r="DK50" s="506"/>
      <c r="DL50" s="506"/>
    </row>
    <row customHeight="1" ht="11.25">
      <c r="A51" s="1393" t="s">
        <v>177</v>
      </c>
      <c r="B51" s="1393" t="s">
        <v>178</v>
      </c>
      <c r="C51" s="1393" t="s">
        <v>179</v>
      </c>
      <c r="D51" s="1393" t="s">
        <v>180</v>
      </c>
      <c r="E51" s="2108"/>
      <c r="F51" s="2108"/>
      <c r="G51" s="2108"/>
      <c r="H51" s="2108"/>
      <c r="I51" s="2110"/>
      <c r="J51" s="2109"/>
      <c r="K51" s="1393"/>
      <c r="L51" s="1394"/>
      <c r="P51" s="2111"/>
      <c r="Q51" s="2111"/>
      <c r="R51" s="352"/>
      <c r="S51" s="1308"/>
      <c r="T51" s="275" t="s">
        <v>408</v>
      </c>
      <c r="U51" s="367"/>
      <c r="V51" s="367"/>
      <c r="W51" s="367"/>
      <c r="X51" s="367"/>
      <c r="Y51" s="367"/>
      <c r="Z51" s="367"/>
      <c r="AA51" s="367"/>
      <c r="AB51" s="367"/>
      <c r="AC51" s="367"/>
      <c r="AD51" s="367"/>
      <c r="AE51" s="367"/>
      <c r="AF51" s="367"/>
      <c r="AG51" s="367"/>
      <c r="AH51" s="367"/>
      <c r="AI51" s="367"/>
      <c r="AJ51" s="367"/>
      <c r="AK51" s="367"/>
      <c r="AL51" s="4562"/>
      <c r="AM51" s="4563"/>
      <c r="AN51" s="4564"/>
      <c r="AO51" s="4565"/>
      <c r="AP51" s="4566"/>
      <c r="AQ51" s="4567"/>
      <c r="AR51" s="4568"/>
      <c r="AS51" s="4569"/>
      <c r="AT51" s="4570"/>
      <c r="AU51" s="4571"/>
      <c r="AV51" s="4572"/>
      <c r="AW51" s="4573"/>
      <c r="AX51" s="4574"/>
      <c r="AY51" s="4575"/>
      <c r="AZ51" s="4576"/>
      <c r="BA51" s="4577"/>
      <c r="BB51" s="4578"/>
      <c r="BC51" s="4579"/>
      <c r="BD51" s="4580"/>
      <c r="BE51" s="4581"/>
      <c r="BF51" s="4582"/>
      <c r="BG51" s="4583"/>
      <c r="BH51" s="4584"/>
      <c r="BI51" s="4585"/>
      <c r="BJ51" s="4586"/>
      <c r="BK51" s="4587"/>
      <c r="BL51" s="4588"/>
      <c r="BM51" s="4589"/>
      <c r="BN51" s="4590"/>
      <c r="BO51" s="4591"/>
      <c r="BP51" s="4592"/>
      <c r="BQ51" s="4593"/>
      <c r="BR51" s="4594"/>
      <c r="BS51" s="4595"/>
      <c r="BT51" s="4596"/>
      <c r="BU51" s="4597"/>
      <c r="BV51" s="4598"/>
      <c r="BW51" s="4599"/>
      <c r="BX51" s="4600"/>
      <c r="BY51" s="4601"/>
      <c r="BZ51" s="4602"/>
      <c r="CA51" s="4603"/>
      <c r="CB51" s="4604"/>
      <c r="CC51" s="4605"/>
      <c r="CD51" s="4606"/>
      <c r="CE51" s="4607"/>
      <c r="CF51" s="4608"/>
      <c r="CG51" s="4609"/>
      <c r="CH51" s="4610"/>
      <c r="CI51" s="4611"/>
      <c r="CJ51" s="4612"/>
      <c r="CK51" s="4613"/>
      <c r="CL51" s="4614"/>
      <c r="CM51" s="4615"/>
      <c r="CN51" s="4616"/>
      <c r="CO51" s="4617"/>
      <c r="CP51" s="4618"/>
      <c r="CQ51" s="4619"/>
      <c r="CR51" s="4620"/>
      <c r="CS51" s="4621"/>
      <c r="CT51" s="4622"/>
      <c r="CU51" s="4623"/>
      <c r="CV51" s="4624"/>
      <c r="CW51" s="4625"/>
      <c r="CX51" s="4626"/>
      <c r="CY51" s="4627"/>
      <c r="CZ51" s="4628"/>
      <c r="DA51" s="4629"/>
      <c r="DB51" s="4630"/>
      <c r="DC51" s="4631"/>
      <c r="DD51" s="4632"/>
      <c r="DE51" s="4633"/>
      <c r="DF51" s="319"/>
      <c r="DG51" s="2139"/>
      <c r="DI51" s="506"/>
      <c r="DJ51" s="506" t="str">
        <f>IF(T51="","",T51)</f>
        <v>Добавить вид теплоносителя (параметры теплоносителя)</v>
      </c>
      <c r="DK51" s="506"/>
      <c r="DL51" s="506"/>
    </row>
    <row customHeight="1" ht="11.25">
      <c r="A52" s="1393" t="s">
        <v>177</v>
      </c>
      <c r="B52" s="1393" t="s">
        <v>178</v>
      </c>
      <c r="C52" s="1393" t="s">
        <v>179</v>
      </c>
      <c r="D52" s="1393" t="s">
        <v>180</v>
      </c>
      <c r="E52" s="2108"/>
      <c r="F52" s="2108"/>
      <c r="G52" s="2108"/>
      <c r="H52" s="2108"/>
      <c r="I52" s="2109"/>
      <c r="J52" s="1393"/>
      <c r="K52" s="1393"/>
      <c r="L52" s="1394"/>
      <c r="P52" s="2111"/>
      <c r="Q52" s="1361"/>
      <c r="R52" s="352"/>
      <c r="S52" s="1308"/>
      <c r="T52" s="364" t="s">
        <v>409</v>
      </c>
      <c r="U52" s="367"/>
      <c r="V52" s="367"/>
      <c r="W52" s="367"/>
      <c r="X52" s="367"/>
      <c r="Y52" s="367"/>
      <c r="Z52" s="367"/>
      <c r="AA52" s="367"/>
      <c r="AB52" s="367"/>
      <c r="AC52" s="366"/>
      <c r="AD52" s="367"/>
      <c r="AE52" s="367"/>
      <c r="AF52" s="367"/>
      <c r="AG52" s="367"/>
      <c r="AH52" s="367"/>
      <c r="AI52" s="367"/>
      <c r="AJ52" s="367"/>
      <c r="AK52" s="366"/>
      <c r="AL52" s="4634"/>
      <c r="AM52" s="4635"/>
      <c r="AN52" s="4636"/>
      <c r="AO52" s="4637"/>
      <c r="AP52" s="4638"/>
      <c r="AQ52" s="4639"/>
      <c r="AR52" s="4640"/>
      <c r="AS52" s="4641"/>
      <c r="AT52" s="4642"/>
      <c r="AU52" s="4643"/>
      <c r="AV52" s="4644"/>
      <c r="AW52" s="4645"/>
      <c r="AX52" s="4646"/>
      <c r="AY52" s="4647"/>
      <c r="AZ52" s="4648"/>
      <c r="BA52" s="4649"/>
      <c r="BB52" s="4650"/>
      <c r="BC52" s="4651"/>
      <c r="BD52" s="4652"/>
      <c r="BE52" s="4653"/>
      <c r="BF52" s="4654"/>
      <c r="BG52" s="4655"/>
      <c r="BH52" s="4656"/>
      <c r="BI52" s="4657"/>
      <c r="BJ52" s="4658"/>
      <c r="BK52" s="4659"/>
      <c r="BL52" s="4660"/>
      <c r="BM52" s="4661"/>
      <c r="BN52" s="4662"/>
      <c r="BO52" s="4663"/>
      <c r="BP52" s="4664"/>
      <c r="BQ52" s="4665"/>
      <c r="BR52" s="4666"/>
      <c r="BS52" s="4667"/>
      <c r="BT52" s="4668"/>
      <c r="BU52" s="4669"/>
      <c r="BV52" s="4670"/>
      <c r="BW52" s="4671"/>
      <c r="BX52" s="4672"/>
      <c r="BY52" s="4673"/>
      <c r="BZ52" s="4674"/>
      <c r="CA52" s="4675"/>
      <c r="CB52" s="4676"/>
      <c r="CC52" s="4677"/>
      <c r="CD52" s="4678"/>
      <c r="CE52" s="4679"/>
      <c r="CF52" s="4680"/>
      <c r="CG52" s="4681"/>
      <c r="CH52" s="4682"/>
      <c r="CI52" s="4683"/>
      <c r="CJ52" s="4684"/>
      <c r="CK52" s="4685"/>
      <c r="CL52" s="4686"/>
      <c r="CM52" s="4687"/>
      <c r="CN52" s="4688"/>
      <c r="CO52" s="4689"/>
      <c r="CP52" s="4690"/>
      <c r="CQ52" s="4691"/>
      <c r="CR52" s="4692"/>
      <c r="CS52" s="4693"/>
      <c r="CT52" s="4694"/>
      <c r="CU52" s="4695"/>
      <c r="CV52" s="4696"/>
      <c r="CW52" s="4697"/>
      <c r="CX52" s="4698"/>
      <c r="CY52" s="4699"/>
      <c r="CZ52" s="4700"/>
      <c r="DA52" s="4701"/>
      <c r="DB52" s="4702"/>
      <c r="DC52" s="4703"/>
      <c r="DD52" s="4704"/>
      <c r="DE52" s="4705"/>
      <c r="DF52" s="367"/>
      <c r="DG52" s="291"/>
      <c r="DI52" s="506"/>
      <c r="DJ52" s="506" t="str">
        <f>IF(T52="","",T52)</f>
        <v>Добавить группу потребителей</v>
      </c>
      <c r="DK52" s="506"/>
      <c r="DL52" s="506"/>
    </row>
    <row customHeight="1" ht="0">
      <c r="A53" s="1393" t="s">
        <v>177</v>
      </c>
      <c r="B53" s="1393" t="s">
        <v>178</v>
      </c>
      <c r="C53" s="1393" t="s">
        <v>179</v>
      </c>
      <c r="D53" s="1393" t="s">
        <v>180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4559"/>
      <c r="AM53" s="4559"/>
      <c r="AN53" s="4559"/>
      <c r="AO53" s="4559"/>
      <c r="AP53" s="4559"/>
      <c r="AQ53" s="4559"/>
      <c r="AR53" s="4559"/>
      <c r="AS53" s="4559"/>
      <c r="AT53" s="4559"/>
      <c r="AU53" s="4559"/>
      <c r="AV53" s="4559"/>
      <c r="AW53" s="4559"/>
      <c r="AX53" s="4559"/>
      <c r="AY53" s="4559"/>
      <c r="AZ53" s="4559"/>
      <c r="BA53" s="4559"/>
      <c r="BB53" s="4559"/>
      <c r="BC53" s="4559"/>
      <c r="BD53" s="4559"/>
      <c r="BE53" s="4559"/>
      <c r="BF53" s="4559"/>
      <c r="BG53" s="4559"/>
      <c r="BH53" s="4559"/>
      <c r="BI53" s="4559"/>
      <c r="BJ53" s="4559"/>
      <c r="BK53" s="4559"/>
      <c r="BL53" s="4559"/>
      <c r="BM53" s="4559"/>
      <c r="BN53" s="4559"/>
      <c r="BO53" s="4559"/>
      <c r="BP53" s="4559"/>
      <c r="BQ53" s="4559"/>
      <c r="BR53" s="4559"/>
      <c r="BS53" s="4559"/>
      <c r="BT53" s="4559"/>
      <c r="BU53" s="4559"/>
      <c r="BV53" s="4559"/>
      <c r="BW53" s="4559"/>
      <c r="BX53" s="4559"/>
      <c r="BY53" s="4559"/>
      <c r="BZ53" s="4559"/>
      <c r="CA53" s="4559"/>
      <c r="CB53" s="4559"/>
      <c r="CC53" s="4559"/>
      <c r="CD53" s="4559"/>
      <c r="CE53" s="4559"/>
      <c r="CF53" s="4559"/>
      <c r="CG53" s="4559"/>
      <c r="CH53" s="4559"/>
      <c r="CI53" s="4559"/>
      <c r="CJ53" s="4559"/>
      <c r="CK53" s="4559"/>
      <c r="CL53" s="4559"/>
      <c r="CM53" s="4559"/>
      <c r="CN53" s="4559"/>
      <c r="CO53" s="4559"/>
      <c r="CP53" s="4559"/>
      <c r="CQ53" s="4559"/>
      <c r="CR53" s="4559"/>
      <c r="CS53" s="4559"/>
      <c r="CT53" s="4559"/>
      <c r="CU53" s="4559"/>
      <c r="CV53" s="4559"/>
      <c r="CW53" s="4559"/>
      <c r="CX53" s="4559"/>
      <c r="CY53" s="4559"/>
      <c r="CZ53" s="4559"/>
      <c r="DA53" s="4559"/>
      <c r="DB53" s="4559"/>
      <c r="DC53" s="4559"/>
      <c r="DD53" s="4559"/>
      <c r="DE53" s="4559"/>
      <c r="DF53" s="1418"/>
      <c r="DG53" s="1419"/>
      <c r="DI53" s="506"/>
      <c r="DJ53" s="506" t="str">
        <f>IF(T53="","",T53)</f>
        <v/>
      </c>
      <c r="DK53" s="506"/>
      <c r="DL53" s="506"/>
    </row>
    <row s="3604" customFormat="1" customHeight="1" ht="0.75">
      <c r="A54" s="1373" t="s">
        <v>177</v>
      </c>
      <c r="B54" s="1373" t="s">
        <v>178</v>
      </c>
      <c r="C54" s="1373" t="s">
        <v>179</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3618"/>
      <c r="AM54" s="3618"/>
      <c r="AN54" s="3618"/>
      <c r="AO54" s="3618"/>
      <c r="AP54" s="3618"/>
      <c r="AQ54" s="3618"/>
      <c r="AR54" s="3618"/>
      <c r="AS54" s="3618"/>
      <c r="AT54" s="3618"/>
      <c r="AU54" s="3618"/>
      <c r="AV54" s="3618"/>
      <c r="AW54" s="3618"/>
      <c r="AX54" s="3618"/>
      <c r="AY54" s="3618"/>
      <c r="AZ54" s="3618"/>
      <c r="BA54" s="3618"/>
      <c r="BB54" s="3618"/>
      <c r="BC54" s="3618"/>
      <c r="BD54" s="3618"/>
      <c r="BE54" s="3618"/>
      <c r="BF54" s="3618"/>
      <c r="BG54" s="3618"/>
      <c r="BH54" s="3618"/>
      <c r="BI54" s="3618"/>
      <c r="BJ54" s="3618"/>
      <c r="BK54" s="3618"/>
      <c r="BL54" s="3618"/>
      <c r="BM54" s="3618"/>
      <c r="BN54" s="3618"/>
      <c r="BO54" s="3618"/>
      <c r="BP54" s="3618"/>
      <c r="BQ54" s="3618"/>
      <c r="BR54" s="3618"/>
      <c r="BS54" s="3618"/>
      <c r="BT54" s="3618"/>
      <c r="BU54" s="3618"/>
      <c r="BV54" s="3618"/>
      <c r="BW54" s="3618"/>
      <c r="BX54" s="3618"/>
      <c r="BY54" s="3618"/>
      <c r="BZ54" s="3618"/>
      <c r="CA54" s="3618"/>
      <c r="CB54" s="3618"/>
      <c r="CC54" s="3618"/>
      <c r="CD54" s="3618"/>
      <c r="CE54" s="3618"/>
      <c r="CF54" s="3618"/>
      <c r="CG54" s="3618"/>
      <c r="CH54" s="3618"/>
      <c r="CI54" s="3618"/>
      <c r="CJ54" s="3618"/>
      <c r="CK54" s="3618"/>
      <c r="CL54" s="3618"/>
      <c r="CM54" s="3618"/>
      <c r="CN54" s="3618"/>
      <c r="CO54" s="3618"/>
      <c r="CP54" s="3618"/>
      <c r="CQ54" s="3618"/>
      <c r="CR54" s="3618"/>
      <c r="CS54" s="3618"/>
      <c r="CT54" s="3618"/>
      <c r="CU54" s="3618"/>
      <c r="CV54" s="3618"/>
      <c r="CW54" s="3618"/>
      <c r="CX54" s="3618"/>
      <c r="CY54" s="3618"/>
      <c r="CZ54" s="3618"/>
      <c r="DA54" s="3618"/>
      <c r="DB54" s="3618"/>
      <c r="DC54" s="3618"/>
      <c r="DD54" s="3618"/>
      <c r="DE54" s="3618"/>
      <c r="DF54" s="1354"/>
      <c r="DG54" s="1354"/>
      <c r="DI54" s="795"/>
      <c r="DJ54" s="795" t="str">
        <f>IF(T54="","",T54)</f>
        <v>Добавить источник для дифференциации</v>
      </c>
      <c r="DK54" s="795"/>
      <c r="DL54" s="795"/>
    </row>
    <row s="3604" customFormat="1" customHeight="1" ht="0.75">
      <c r="A55" s="1373" t="s">
        <v>177</v>
      </c>
      <c r="B55" s="1373" t="s">
        <v>178</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3618"/>
      <c r="AM55" s="3618"/>
      <c r="AN55" s="3618"/>
      <c r="AO55" s="3618"/>
      <c r="AP55" s="3618"/>
      <c r="AQ55" s="3618"/>
      <c r="AR55" s="3618"/>
      <c r="AS55" s="3618"/>
      <c r="AT55" s="3618"/>
      <c r="AU55" s="3618"/>
      <c r="AV55" s="3618"/>
      <c r="AW55" s="3618"/>
      <c r="AX55" s="3618"/>
      <c r="AY55" s="3618"/>
      <c r="AZ55" s="3618"/>
      <c r="BA55" s="3618"/>
      <c r="BB55" s="3618"/>
      <c r="BC55" s="3618"/>
      <c r="BD55" s="3618"/>
      <c r="BE55" s="3618"/>
      <c r="BF55" s="3618"/>
      <c r="BG55" s="3618"/>
      <c r="BH55" s="3618"/>
      <c r="BI55" s="3618"/>
      <c r="BJ55" s="3618"/>
      <c r="BK55" s="3618"/>
      <c r="BL55" s="3618"/>
      <c r="BM55" s="3618"/>
      <c r="BN55" s="3618"/>
      <c r="BO55" s="3618"/>
      <c r="BP55" s="3618"/>
      <c r="BQ55" s="3618"/>
      <c r="BR55" s="3618"/>
      <c r="BS55" s="3618"/>
      <c r="BT55" s="3618"/>
      <c r="BU55" s="3618"/>
      <c r="BV55" s="3618"/>
      <c r="BW55" s="3618"/>
      <c r="BX55" s="3618"/>
      <c r="BY55" s="3618"/>
      <c r="BZ55" s="3618"/>
      <c r="CA55" s="3618"/>
      <c r="CB55" s="3618"/>
      <c r="CC55" s="3618"/>
      <c r="CD55" s="3618"/>
      <c r="CE55" s="3618"/>
      <c r="CF55" s="3618"/>
      <c r="CG55" s="3618"/>
      <c r="CH55" s="3618"/>
      <c r="CI55" s="3618"/>
      <c r="CJ55" s="3618"/>
      <c r="CK55" s="3618"/>
      <c r="CL55" s="3618"/>
      <c r="CM55" s="3618"/>
      <c r="CN55" s="3618"/>
      <c r="CO55" s="3618"/>
      <c r="CP55" s="3618"/>
      <c r="CQ55" s="3618"/>
      <c r="CR55" s="3618"/>
      <c r="CS55" s="3618"/>
      <c r="CT55" s="3618"/>
      <c r="CU55" s="3618"/>
      <c r="CV55" s="3618"/>
      <c r="CW55" s="3618"/>
      <c r="CX55" s="3618"/>
      <c r="CY55" s="3618"/>
      <c r="CZ55" s="3618"/>
      <c r="DA55" s="3618"/>
      <c r="DB55" s="3618"/>
      <c r="DC55" s="3618"/>
      <c r="DD55" s="3618"/>
      <c r="DE55" s="3618"/>
      <c r="DF55" s="1354"/>
      <c r="DG55" s="1354"/>
      <c r="DI55" s="795"/>
      <c r="DJ55" s="795" t="str">
        <f>IF(T55="","",T55)</f>
        <v>Добавить централизованную систему для дифференциации</v>
      </c>
      <c r="DK55" s="795"/>
      <c r="DL55" s="795"/>
    </row>
    <row s="2611" customFormat="1" customHeight="1" ht="0.75">
      <c r="A56" s="1373" t="s">
        <v>177</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3618"/>
      <c r="AM56" s="3618"/>
      <c r="AN56" s="3618"/>
      <c r="AO56" s="3618"/>
      <c r="AP56" s="3618"/>
      <c r="AQ56" s="3618"/>
      <c r="AR56" s="3618"/>
      <c r="AS56" s="3618"/>
      <c r="AT56" s="3618"/>
      <c r="AU56" s="3618"/>
      <c r="AV56" s="3618"/>
      <c r="AW56" s="3618"/>
      <c r="AX56" s="3618"/>
      <c r="AY56" s="3618"/>
      <c r="AZ56" s="3618"/>
      <c r="BA56" s="3618"/>
      <c r="BB56" s="3618"/>
      <c r="BC56" s="3618"/>
      <c r="BD56" s="3618"/>
      <c r="BE56" s="3618"/>
      <c r="BF56" s="3618"/>
      <c r="BG56" s="3618"/>
      <c r="BH56" s="3618"/>
      <c r="BI56" s="3618"/>
      <c r="BJ56" s="3618"/>
      <c r="BK56" s="3618"/>
      <c r="BL56" s="3618"/>
      <c r="BM56" s="3618"/>
      <c r="BN56" s="3618"/>
      <c r="BO56" s="3618"/>
      <c r="BP56" s="3618"/>
      <c r="BQ56" s="3618"/>
      <c r="BR56" s="3618"/>
      <c r="BS56" s="3618"/>
      <c r="BT56" s="3618"/>
      <c r="BU56" s="3618"/>
      <c r="BV56" s="3618"/>
      <c r="BW56" s="3618"/>
      <c r="BX56" s="3618"/>
      <c r="BY56" s="3618"/>
      <c r="BZ56" s="3618"/>
      <c r="CA56" s="3618"/>
      <c r="CB56" s="3618"/>
      <c r="CC56" s="3618"/>
      <c r="CD56" s="3618"/>
      <c r="CE56" s="3618"/>
      <c r="CF56" s="3618"/>
      <c r="CG56" s="3618"/>
      <c r="CH56" s="3618"/>
      <c r="CI56" s="3618"/>
      <c r="CJ56" s="3618"/>
      <c r="CK56" s="3618"/>
      <c r="CL56" s="3618"/>
      <c r="CM56" s="3618"/>
      <c r="CN56" s="3618"/>
      <c r="CO56" s="3618"/>
      <c r="CP56" s="3618"/>
      <c r="CQ56" s="3618"/>
      <c r="CR56" s="3618"/>
      <c r="CS56" s="3618"/>
      <c r="CT56" s="3618"/>
      <c r="CU56" s="3618"/>
      <c r="CV56" s="3618"/>
      <c r="CW56" s="3618"/>
      <c r="CX56" s="3618"/>
      <c r="CY56" s="3618"/>
      <c r="CZ56" s="3618"/>
      <c r="DA56" s="3618"/>
      <c r="DB56" s="3618"/>
      <c r="DC56" s="3618"/>
      <c r="DD56" s="3618"/>
      <c r="DE56" s="3618"/>
      <c r="DF56" s="1354"/>
      <c r="DG56" s="1354"/>
      <c r="DI56" s="506"/>
      <c r="DJ56" s="506" t="str">
        <f>IF(T56="","",T56)</f>
        <v>Добавить территорию для дифференциации</v>
      </c>
      <c r="DK56" s="506"/>
      <c r="DL56" s="506"/>
    </row>
    <row s="360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3618"/>
      <c r="AM57" s="3618"/>
      <c r="AN57" s="3618"/>
      <c r="AO57" s="3618"/>
      <c r="AP57" s="3618"/>
      <c r="AQ57" s="3618"/>
      <c r="AR57" s="3618"/>
      <c r="AS57" s="3618"/>
      <c r="AT57" s="3618"/>
      <c r="AU57" s="3618"/>
      <c r="AV57" s="3618"/>
      <c r="AW57" s="3618"/>
      <c r="AX57" s="3618"/>
      <c r="AY57" s="3618"/>
      <c r="AZ57" s="3618"/>
      <c r="BA57" s="3618"/>
      <c r="BB57" s="3618"/>
      <c r="BC57" s="3618"/>
      <c r="BD57" s="3618"/>
      <c r="BE57" s="3618"/>
      <c r="BF57" s="3618"/>
      <c r="BG57" s="3618"/>
      <c r="BH57" s="3618"/>
      <c r="BI57" s="3618"/>
      <c r="BJ57" s="3618"/>
      <c r="BK57" s="3618"/>
      <c r="BL57" s="3618"/>
      <c r="BM57" s="3618"/>
      <c r="BN57" s="3618"/>
      <c r="BO57" s="3618"/>
      <c r="BP57" s="3618"/>
      <c r="BQ57" s="3618"/>
      <c r="BR57" s="3618"/>
      <c r="BS57" s="3618"/>
      <c r="BT57" s="3618"/>
      <c r="BU57" s="3618"/>
      <c r="BV57" s="3618"/>
      <c r="BW57" s="3618"/>
      <c r="BX57" s="3618"/>
      <c r="BY57" s="3618"/>
      <c r="BZ57" s="3618"/>
      <c r="CA57" s="3618"/>
      <c r="CB57" s="3618"/>
      <c r="CC57" s="3618"/>
      <c r="CD57" s="3618"/>
      <c r="CE57" s="3618"/>
      <c r="CF57" s="3618"/>
      <c r="CG57" s="3618"/>
      <c r="CH57" s="3618"/>
      <c r="CI57" s="3618"/>
      <c r="CJ57" s="3618"/>
      <c r="CK57" s="3618"/>
      <c r="CL57" s="3618"/>
      <c r="CM57" s="3618"/>
      <c r="CN57" s="3618"/>
      <c r="CO57" s="3618"/>
      <c r="CP57" s="3618"/>
      <c r="CQ57" s="3618"/>
      <c r="CR57" s="3618"/>
      <c r="CS57" s="3618"/>
      <c r="CT57" s="3618"/>
      <c r="CU57" s="3618"/>
      <c r="CV57" s="3618"/>
      <c r="CW57" s="3618"/>
      <c r="CX57" s="3618"/>
      <c r="CY57" s="3618"/>
      <c r="CZ57" s="3618"/>
      <c r="DA57" s="3618"/>
      <c r="DB57" s="3618"/>
      <c r="DC57" s="3618"/>
      <c r="DD57" s="3618"/>
      <c r="DE57" s="3618"/>
      <c r="DF57" s="1354"/>
      <c r="DG57" s="1354"/>
      <c r="DI57" s="795"/>
      <c r="DJ57" s="795" t="str">
        <f>IF(T57="","",T57)</f>
        <v>Добавить наименование тарифа</v>
      </c>
      <c r="DK57" s="795"/>
      <c r="DL57" s="795"/>
    </row>
    <row customHeight="1" ht="11.25">
      <c r="M58" s="1168"/>
      <c r="N58" s="1168"/>
      <c r="O58" s="543"/>
      <c r="P58" s="1163"/>
      <c r="Q58" s="1163"/>
      <c r="R58" s="1163"/>
      <c r="S58" s="1163"/>
      <c r="AL58" s="3321"/>
      <c r="AM58" s="3321"/>
      <c r="AN58" s="3321"/>
      <c r="AO58" s="3321"/>
      <c r="AP58" s="3321"/>
      <c r="AQ58" s="3321"/>
      <c r="AR58" s="3321"/>
      <c r="AS58" s="3321"/>
      <c r="AT58" s="3321"/>
      <c r="AU58" s="3321"/>
      <c r="AV58" s="3321"/>
      <c r="AW58" s="3321"/>
      <c r="AX58" s="3321"/>
      <c r="AY58" s="3321"/>
      <c r="AZ58" s="3321"/>
      <c r="BA58" s="3321"/>
      <c r="BB58" s="3321"/>
      <c r="BC58" s="3321"/>
      <c r="BD58" s="3321"/>
      <c r="BE58" s="3321"/>
      <c r="BF58" s="3321"/>
      <c r="BG58" s="3321"/>
      <c r="BH58" s="3321"/>
      <c r="BI58" s="3321"/>
      <c r="BJ58" s="3321"/>
      <c r="BK58" s="3321"/>
      <c r="BL58" s="3321"/>
      <c r="BM58" s="3321"/>
      <c r="BN58" s="3321"/>
      <c r="BO58" s="3321"/>
      <c r="BP58" s="3321"/>
      <c r="BQ58" s="3321"/>
      <c r="BR58" s="3321"/>
      <c r="BS58" s="3321"/>
      <c r="BT58" s="3321"/>
      <c r="BU58" s="3321"/>
      <c r="BV58" s="3321"/>
      <c r="BW58" s="3321"/>
      <c r="BX58" s="3321"/>
      <c r="BY58" s="3321"/>
      <c r="BZ58" s="3321"/>
      <c r="CA58" s="3321"/>
      <c r="CB58" s="3321"/>
      <c r="CC58" s="3321"/>
      <c r="CD58" s="3321"/>
      <c r="CE58" s="3321"/>
      <c r="CF58" s="3321"/>
      <c r="CG58" s="3321"/>
      <c r="CH58" s="3321"/>
      <c r="CI58" s="3321"/>
      <c r="CJ58" s="3321"/>
      <c r="CK58" s="3321"/>
      <c r="CL58" s="3321"/>
      <c r="CM58" s="3321"/>
      <c r="CN58" s="3321"/>
      <c r="CO58" s="3321"/>
      <c r="CP58" s="3321"/>
      <c r="CQ58" s="3321"/>
      <c r="CR58" s="3321"/>
      <c r="CS58" s="3321"/>
      <c r="CT58" s="3321"/>
      <c r="CU58" s="3321"/>
      <c r="CV58" s="3321"/>
      <c r="CW58" s="3321"/>
      <c r="CX58" s="3321"/>
      <c r="CY58" s="3321"/>
      <c r="CZ58" s="3321"/>
      <c r="DA58" s="3321"/>
      <c r="DB58" s="3321"/>
      <c r="DC58" s="3321"/>
      <c r="DD58" s="3321"/>
      <c r="DE58" s="3321"/>
      <c r="DH58" s="1163"/>
      <c r="DI58" s="1163"/>
      <c r="DJ58" s="1163"/>
      <c r="DK58" s="1163"/>
      <c r="DL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946"/>
      <c r="AM59" s="3946"/>
      <c r="AN59" s="3946"/>
      <c r="AO59" s="3946"/>
      <c r="AP59" s="3946"/>
      <c r="AQ59" s="3946"/>
      <c r="AR59" s="3946"/>
      <c r="AS59" s="3946"/>
      <c r="AT59" s="3946"/>
      <c r="AU59" s="3946"/>
      <c r="AV59" s="3946"/>
      <c r="AW59" s="3946"/>
      <c r="AX59" s="3946"/>
      <c r="AY59" s="3946"/>
      <c r="AZ59" s="3946"/>
      <c r="BA59" s="3946"/>
      <c r="BB59" s="3946"/>
      <c r="BC59" s="3946"/>
      <c r="BD59" s="3946"/>
      <c r="BE59" s="3946"/>
      <c r="BF59" s="3946"/>
      <c r="BG59" s="3946"/>
      <c r="BH59" s="3946"/>
      <c r="BI59" s="3946"/>
      <c r="BJ59" s="3946"/>
      <c r="BK59" s="3946"/>
      <c r="BL59" s="3946"/>
      <c r="BM59" s="3946"/>
      <c r="BN59" s="3946"/>
      <c r="BO59" s="3946"/>
      <c r="BP59" s="3946"/>
      <c r="BQ59" s="3946"/>
      <c r="BR59" s="3946"/>
      <c r="BS59" s="3946"/>
      <c r="BT59" s="3946"/>
      <c r="BU59" s="3946"/>
      <c r="BV59" s="3946"/>
      <c r="BW59" s="3946"/>
      <c r="BX59" s="3946"/>
      <c r="BY59" s="3946"/>
      <c r="BZ59" s="3946"/>
      <c r="CA59" s="3946"/>
      <c r="CB59" s="3946"/>
      <c r="CC59" s="3946"/>
      <c r="CD59" s="3946"/>
      <c r="CE59" s="3946"/>
      <c r="CF59" s="3946"/>
      <c r="CG59" s="3946"/>
      <c r="CH59" s="3946"/>
      <c r="CI59" s="3946"/>
      <c r="CJ59" s="3946"/>
      <c r="CK59" s="3946"/>
      <c r="CL59" s="3946"/>
      <c r="CM59" s="3946"/>
      <c r="CN59" s="3946"/>
      <c r="CO59" s="3946"/>
      <c r="CP59" s="3946"/>
      <c r="CQ59" s="3946"/>
      <c r="CR59" s="3946"/>
      <c r="CS59" s="3946"/>
      <c r="CT59" s="3946"/>
      <c r="CU59" s="3946"/>
      <c r="CV59" s="3946"/>
      <c r="CW59" s="3946"/>
      <c r="CX59" s="3946"/>
      <c r="CY59" s="3946"/>
      <c r="CZ59" s="3946"/>
      <c r="DA59" s="3946"/>
      <c r="DB59" s="3946"/>
      <c r="DC59" s="3946"/>
      <c r="DD59" s="3946"/>
      <c r="DE59" s="3946"/>
      <c r="DF59" s="2106"/>
      <c r="DG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3946"/>
      <c r="AM60" s="3946"/>
      <c r="AN60" s="3946"/>
      <c r="AO60" s="3946"/>
      <c r="AP60" s="3946"/>
      <c r="AQ60" s="3946"/>
      <c r="AR60" s="3946"/>
      <c r="AS60" s="3946"/>
      <c r="AT60" s="3946"/>
      <c r="AU60" s="3946"/>
      <c r="AV60" s="3946"/>
      <c r="AW60" s="3946"/>
      <c r="AX60" s="3946"/>
      <c r="AY60" s="3946"/>
      <c r="AZ60" s="3946"/>
      <c r="BA60" s="3946"/>
      <c r="BB60" s="3946"/>
      <c r="BC60" s="3946"/>
      <c r="BD60" s="3946"/>
      <c r="BE60" s="3946"/>
      <c r="BF60" s="3946"/>
      <c r="BG60" s="3946"/>
      <c r="BH60" s="3946"/>
      <c r="BI60" s="3946"/>
      <c r="BJ60" s="3946"/>
      <c r="BK60" s="3946"/>
      <c r="BL60" s="3946"/>
      <c r="BM60" s="3946"/>
      <c r="BN60" s="3946"/>
      <c r="BO60" s="3946"/>
      <c r="BP60" s="3946"/>
      <c r="BQ60" s="3946"/>
      <c r="BR60" s="3946"/>
      <c r="BS60" s="3946"/>
      <c r="BT60" s="3946"/>
      <c r="BU60" s="3946"/>
      <c r="BV60" s="3946"/>
      <c r="BW60" s="3946"/>
      <c r="BX60" s="3946"/>
      <c r="BY60" s="3946"/>
      <c r="BZ60" s="3946"/>
      <c r="CA60" s="3946"/>
      <c r="CB60" s="3946"/>
      <c r="CC60" s="3946"/>
      <c r="CD60" s="3946"/>
      <c r="CE60" s="3946"/>
      <c r="CF60" s="3946"/>
      <c r="CG60" s="3946"/>
      <c r="CH60" s="3946"/>
      <c r="CI60" s="3946"/>
      <c r="CJ60" s="3946"/>
      <c r="CK60" s="3946"/>
      <c r="CL60" s="3946"/>
      <c r="CM60" s="3946"/>
      <c r="CN60" s="3946"/>
      <c r="CO60" s="3946"/>
      <c r="CP60" s="3946"/>
      <c r="CQ60" s="3946"/>
      <c r="CR60" s="3946"/>
      <c r="CS60" s="3946"/>
      <c r="CT60" s="3946"/>
      <c r="CU60" s="3946"/>
      <c r="CV60" s="3946"/>
      <c r="CW60" s="3946"/>
      <c r="CX60" s="3946"/>
      <c r="CY60" s="3946"/>
      <c r="CZ60" s="3946"/>
      <c r="DA60" s="3946"/>
      <c r="DB60" s="3946"/>
      <c r="DC60" s="3946"/>
      <c r="DD60" s="3946"/>
      <c r="DE60" s="3946"/>
      <c r="DF60" s="2106"/>
      <c r="DG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3946"/>
      <c r="AM61" s="3946"/>
      <c r="AN61" s="3946"/>
      <c r="AO61" s="3946"/>
      <c r="AP61" s="3946"/>
      <c r="AQ61" s="3946"/>
      <c r="AR61" s="3946"/>
      <c r="AS61" s="3946"/>
      <c r="AT61" s="3946"/>
      <c r="AU61" s="3946"/>
      <c r="AV61" s="3946"/>
      <c r="AW61" s="3946"/>
      <c r="AX61" s="3946"/>
      <c r="AY61" s="3946"/>
      <c r="AZ61" s="3946"/>
      <c r="BA61" s="3946"/>
      <c r="BB61" s="3946"/>
      <c r="BC61" s="3946"/>
      <c r="BD61" s="3946"/>
      <c r="BE61" s="3946"/>
      <c r="BF61" s="3946"/>
      <c r="BG61" s="3946"/>
      <c r="BH61" s="3946"/>
      <c r="BI61" s="3946"/>
      <c r="BJ61" s="3946"/>
      <c r="BK61" s="3946"/>
      <c r="BL61" s="3946"/>
      <c r="BM61" s="3946"/>
      <c r="BN61" s="3946"/>
      <c r="BO61" s="3946"/>
      <c r="BP61" s="3946"/>
      <c r="BQ61" s="3946"/>
      <c r="BR61" s="3946"/>
      <c r="BS61" s="3946"/>
      <c r="BT61" s="3946"/>
      <c r="BU61" s="3946"/>
      <c r="BV61" s="3946"/>
      <c r="BW61" s="3946"/>
      <c r="BX61" s="3946"/>
      <c r="BY61" s="3946"/>
      <c r="BZ61" s="3946"/>
      <c r="CA61" s="3946"/>
      <c r="CB61" s="3946"/>
      <c r="CC61" s="3946"/>
      <c r="CD61" s="3946"/>
      <c r="CE61" s="3946"/>
      <c r="CF61" s="3946"/>
      <c r="CG61" s="3946"/>
      <c r="CH61" s="3946"/>
      <c r="CI61" s="3946"/>
      <c r="CJ61" s="3946"/>
      <c r="CK61" s="3946"/>
      <c r="CL61" s="3946"/>
      <c r="CM61" s="3946"/>
      <c r="CN61" s="3946"/>
      <c r="CO61" s="3946"/>
      <c r="CP61" s="3946"/>
      <c r="CQ61" s="3946"/>
      <c r="CR61" s="3946"/>
      <c r="CS61" s="3946"/>
      <c r="CT61" s="3946"/>
      <c r="CU61" s="3946"/>
      <c r="CV61" s="3946"/>
      <c r="CW61" s="3946"/>
      <c r="CX61" s="3946"/>
      <c r="CY61" s="3946"/>
      <c r="CZ61" s="3946"/>
      <c r="DA61" s="3946"/>
      <c r="DB61" s="3946"/>
      <c r="DC61" s="3946"/>
      <c r="DD61" s="3946"/>
      <c r="DE61" s="3946"/>
      <c r="DF61" s="2106"/>
      <c r="DG61" s="2106"/>
    </row>
    <row customHeight="1" ht="14.25">
      <c r="O62" s="543"/>
      <c r="AL62" s="3321"/>
      <c r="AM62" s="3321"/>
      <c r="AN62" s="3321"/>
      <c r="AO62" s="3321"/>
      <c r="AP62" s="3321"/>
      <c r="AQ62" s="3321"/>
      <c r="AR62" s="3321"/>
      <c r="AS62" s="3321"/>
      <c r="AT62" s="3321"/>
      <c r="AU62" s="3321"/>
      <c r="AV62" s="3321"/>
      <c r="AW62" s="3321"/>
      <c r="AX62" s="3321"/>
      <c r="AY62" s="3321"/>
      <c r="AZ62" s="3321"/>
      <c r="BA62" s="3321"/>
      <c r="BB62" s="3321"/>
      <c r="BC62" s="3321"/>
      <c r="BD62" s="3321"/>
      <c r="BE62" s="3321"/>
      <c r="BF62" s="3321"/>
      <c r="BG62" s="3321"/>
      <c r="BH62" s="3321"/>
      <c r="BI62" s="3321"/>
      <c r="BJ62" s="3321"/>
      <c r="BK62" s="3321"/>
      <c r="BL62" s="3321"/>
      <c r="BM62" s="3321"/>
      <c r="BN62" s="3321"/>
      <c r="BO62" s="3321"/>
      <c r="BP62" s="3321"/>
      <c r="BQ62" s="3321"/>
      <c r="BR62" s="3321"/>
      <c r="BS62" s="3321"/>
      <c r="BT62" s="3321"/>
      <c r="BU62" s="3321"/>
      <c r="BV62" s="3321"/>
      <c r="BW62" s="3321"/>
      <c r="BX62" s="3321"/>
      <c r="BY62" s="3321"/>
      <c r="BZ62" s="3321"/>
      <c r="CA62" s="3321"/>
      <c r="CB62" s="3321"/>
      <c r="CC62" s="3321"/>
      <c r="CD62" s="3321"/>
      <c r="CE62" s="3321"/>
      <c r="CF62" s="3321"/>
      <c r="CG62" s="3321"/>
      <c r="CH62" s="3321"/>
      <c r="CI62" s="3321"/>
      <c r="CJ62" s="3321"/>
      <c r="CK62" s="3321"/>
      <c r="CL62" s="3321"/>
      <c r="CM62" s="3321"/>
      <c r="CN62" s="3321"/>
      <c r="CO62" s="3321"/>
      <c r="CP62" s="3321"/>
      <c r="CQ62" s="3321"/>
      <c r="CR62" s="3321"/>
      <c r="CS62" s="3321"/>
      <c r="CT62" s="3321"/>
      <c r="CU62" s="3321"/>
      <c r="CV62" s="3321"/>
      <c r="CW62" s="3321"/>
      <c r="CX62" s="3321"/>
      <c r="CY62" s="3321"/>
      <c r="CZ62" s="3321"/>
      <c r="DA62" s="3321"/>
      <c r="DB62" s="3321"/>
      <c r="DC62" s="3321"/>
      <c r="DD62" s="3321"/>
      <c r="DE62" s="3321"/>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3946"/>
      <c r="AM63" s="3946"/>
      <c r="AN63" s="3946"/>
      <c r="AO63" s="3946"/>
      <c r="AP63" s="3946"/>
      <c r="AQ63" s="3946"/>
      <c r="AR63" s="3946"/>
      <c r="AS63" s="3946"/>
      <c r="AT63" s="3946"/>
      <c r="AU63" s="3946"/>
      <c r="AV63" s="3946"/>
      <c r="AW63" s="3946"/>
      <c r="AX63" s="3946"/>
      <c r="AY63" s="3946"/>
      <c r="AZ63" s="3946"/>
      <c r="BA63" s="3946"/>
      <c r="BB63" s="3946"/>
      <c r="BC63" s="3946"/>
      <c r="BD63" s="3946"/>
      <c r="BE63" s="3946"/>
      <c r="BF63" s="3946"/>
      <c r="BG63" s="3946"/>
      <c r="BH63" s="3946"/>
      <c r="BI63" s="3946"/>
      <c r="BJ63" s="3946"/>
      <c r="BK63" s="3946"/>
      <c r="BL63" s="3946"/>
      <c r="BM63" s="3946"/>
      <c r="BN63" s="3946"/>
      <c r="BO63" s="3946"/>
      <c r="BP63" s="3946"/>
      <c r="BQ63" s="3946"/>
      <c r="BR63" s="3946"/>
      <c r="BS63" s="3946"/>
      <c r="BT63" s="3946"/>
      <c r="BU63" s="3946"/>
      <c r="BV63" s="3946"/>
      <c r="BW63" s="3946"/>
      <c r="BX63" s="3946"/>
      <c r="BY63" s="3946"/>
      <c r="BZ63" s="3946"/>
      <c r="CA63" s="3946"/>
      <c r="CB63" s="3946"/>
      <c r="CC63" s="3946"/>
      <c r="CD63" s="3946"/>
      <c r="CE63" s="3946"/>
      <c r="CF63" s="3946"/>
      <c r="CG63" s="3946"/>
      <c r="CH63" s="3946"/>
      <c r="CI63" s="3946"/>
      <c r="CJ63" s="3946"/>
      <c r="CK63" s="3946"/>
      <c r="CL63" s="3946"/>
      <c r="CM63" s="3946"/>
      <c r="CN63" s="3946"/>
      <c r="CO63" s="3946"/>
      <c r="CP63" s="3946"/>
      <c r="CQ63" s="3946"/>
      <c r="CR63" s="3946"/>
      <c r="CS63" s="3946"/>
      <c r="CT63" s="3946"/>
      <c r="CU63" s="3946"/>
      <c r="CV63" s="3946"/>
      <c r="CW63" s="3946"/>
      <c r="CX63" s="3946"/>
      <c r="CY63" s="3946"/>
      <c r="CZ63" s="3946"/>
      <c r="DA63" s="3946"/>
      <c r="DB63" s="3946"/>
      <c r="DC63" s="3946"/>
      <c r="DD63" s="3946"/>
      <c r="DE63" s="3946"/>
      <c r="DF63" s="2106"/>
      <c r="DG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3946"/>
      <c r="AM64" s="3946"/>
      <c r="AN64" s="3946"/>
      <c r="AO64" s="3946"/>
      <c r="AP64" s="3946"/>
      <c r="AQ64" s="3946"/>
      <c r="AR64" s="3946"/>
      <c r="AS64" s="3946"/>
      <c r="AT64" s="3946"/>
      <c r="AU64" s="3946"/>
      <c r="AV64" s="3946"/>
      <c r="AW64" s="3946"/>
      <c r="AX64" s="3946"/>
      <c r="AY64" s="3946"/>
      <c r="AZ64" s="3946"/>
      <c r="BA64" s="3946"/>
      <c r="BB64" s="3946"/>
      <c r="BC64" s="3946"/>
      <c r="BD64" s="3946"/>
      <c r="BE64" s="3946"/>
      <c r="BF64" s="3946"/>
      <c r="BG64" s="3946"/>
      <c r="BH64" s="3946"/>
      <c r="BI64" s="3946"/>
      <c r="BJ64" s="3946"/>
      <c r="BK64" s="3946"/>
      <c r="BL64" s="3946"/>
      <c r="BM64" s="3946"/>
      <c r="BN64" s="3946"/>
      <c r="BO64" s="3946"/>
      <c r="BP64" s="3946"/>
      <c r="BQ64" s="3946"/>
      <c r="BR64" s="3946"/>
      <c r="BS64" s="3946"/>
      <c r="BT64" s="3946"/>
      <c r="BU64" s="3946"/>
      <c r="BV64" s="3946"/>
      <c r="BW64" s="3946"/>
      <c r="BX64" s="3946"/>
      <c r="BY64" s="3946"/>
      <c r="BZ64" s="3946"/>
      <c r="CA64" s="3946"/>
      <c r="CB64" s="3946"/>
      <c r="CC64" s="3946"/>
      <c r="CD64" s="3946"/>
      <c r="CE64" s="3946"/>
      <c r="CF64" s="3946"/>
      <c r="CG64" s="3946"/>
      <c r="CH64" s="3946"/>
      <c r="CI64" s="3946"/>
      <c r="CJ64" s="3946"/>
      <c r="CK64" s="3946"/>
      <c r="CL64" s="3946"/>
      <c r="CM64" s="3946"/>
      <c r="CN64" s="3946"/>
      <c r="CO64" s="3946"/>
      <c r="CP64" s="3946"/>
      <c r="CQ64" s="3946"/>
      <c r="CR64" s="3946"/>
      <c r="CS64" s="3946"/>
      <c r="CT64" s="3946"/>
      <c r="CU64" s="3946"/>
      <c r="CV64" s="3946"/>
      <c r="CW64" s="3946"/>
      <c r="CX64" s="3946"/>
      <c r="CY64" s="3946"/>
      <c r="CZ64" s="3946"/>
      <c r="DA64" s="3946"/>
      <c r="DB64" s="3946"/>
      <c r="DC64" s="3946"/>
      <c r="DD64" s="3946"/>
      <c r="DE64" s="3946"/>
      <c r="DF64" s="2106"/>
      <c r="DG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3946"/>
      <c r="AM65" s="3946"/>
      <c r="AN65" s="3946"/>
      <c r="AO65" s="3946"/>
      <c r="AP65" s="3946"/>
      <c r="AQ65" s="3946"/>
      <c r="AR65" s="3946"/>
      <c r="AS65" s="3946"/>
      <c r="AT65" s="3946"/>
      <c r="AU65" s="3946"/>
      <c r="AV65" s="3946"/>
      <c r="AW65" s="3946"/>
      <c r="AX65" s="3946"/>
      <c r="AY65" s="3946"/>
      <c r="AZ65" s="3946"/>
      <c r="BA65" s="3946"/>
      <c r="BB65" s="3946"/>
      <c r="BC65" s="3946"/>
      <c r="BD65" s="3946"/>
      <c r="BE65" s="3946"/>
      <c r="BF65" s="3946"/>
      <c r="BG65" s="3946"/>
      <c r="BH65" s="3946"/>
      <c r="BI65" s="3946"/>
      <c r="BJ65" s="3946"/>
      <c r="BK65" s="3946"/>
      <c r="BL65" s="3946"/>
      <c r="BM65" s="3946"/>
      <c r="BN65" s="3946"/>
      <c r="BO65" s="3946"/>
      <c r="BP65" s="3946"/>
      <c r="BQ65" s="3946"/>
      <c r="BR65" s="3946"/>
      <c r="BS65" s="3946"/>
      <c r="BT65" s="3946"/>
      <c r="BU65" s="3946"/>
      <c r="BV65" s="3946"/>
      <c r="BW65" s="3946"/>
      <c r="BX65" s="3946"/>
      <c r="BY65" s="3946"/>
      <c r="BZ65" s="3946"/>
      <c r="CA65" s="3946"/>
      <c r="CB65" s="3946"/>
      <c r="CC65" s="3946"/>
      <c r="CD65" s="3946"/>
      <c r="CE65" s="3946"/>
      <c r="CF65" s="3946"/>
      <c r="CG65" s="3946"/>
      <c r="CH65" s="3946"/>
      <c r="CI65" s="3946"/>
      <c r="CJ65" s="3946"/>
      <c r="CK65" s="3946"/>
      <c r="CL65" s="3946"/>
      <c r="CM65" s="3946"/>
      <c r="CN65" s="3946"/>
      <c r="CO65" s="3946"/>
      <c r="CP65" s="3946"/>
      <c r="CQ65" s="3946"/>
      <c r="CR65" s="3946"/>
      <c r="CS65" s="3946"/>
      <c r="CT65" s="3946"/>
      <c r="CU65" s="3946"/>
      <c r="CV65" s="3946"/>
      <c r="CW65" s="3946"/>
      <c r="CX65" s="3946"/>
      <c r="CY65" s="3946"/>
      <c r="CZ65" s="3946"/>
      <c r="DA65" s="3946"/>
      <c r="DB65" s="3946"/>
      <c r="DC65" s="3946"/>
      <c r="DD65" s="3946"/>
      <c r="DE65" s="3946"/>
      <c r="DF65" s="2106"/>
      <c r="DG65" s="2106"/>
    </row>
  </sheetData>
  <sheetProtection formatColumns="0" formatRows="0" autoFilter="0" sort="0" insertRows="0" insertColumns="1" deleteRows="0" deleteColumns="0"/>
  <mergeCells count="320">
    <mergeCell ref="V47:AC47"/>
    <mergeCell ref="AD47:DF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D32B-0AB4-B31D-D5F7-5BF7B2E6920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56" width="3.7109375" hidden="1" customWidth="1"/>
    <col min="17" max="18" style="3949" width="3.7109375" customWidth="1"/>
    <col min="19" max="19" style="3950" width="12.7109375" customWidth="1"/>
    <col min="20" max="20" style="3042" width="32.00390625" customWidth="1"/>
    <col min="21" max="21" style="3042" width="0.140625" customWidth="1"/>
    <col min="22" max="22" style="3042" width="24.7109375" hidden="1" customWidth="1"/>
    <col min="23" max="23" style="3042" width="0.140625" hidden="1" customWidth="1"/>
    <col min="24" max="25" style="3042" width="24.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24.7109375" customWidth="1"/>
    <col min="31" max="31" style="3042" width="0.140625" customWidth="1"/>
    <col min="32" max="33" style="3042" width="24.7109375" customWidth="1"/>
    <col min="34" max="34" style="3042" width="11.7109375" customWidth="1"/>
    <col min="35" max="35" style="3042" width="3.7109375" customWidth="1"/>
    <col min="36" max="36" style="3042" width="11.7109375" customWidth="1"/>
    <col min="37" max="37" style="3042" width="8.57421875" hidden="1" customWidth="1"/>
    <col min="38" max="38" style="3042" width="4.7109375" customWidth="1"/>
    <col min="39" max="39" style="3042" width="115.7109375" customWidth="1"/>
    <col min="40" max="41" style="2611" width="10.57421875"/>
    <col min="42" max="42" style="2611" width="11.140625" customWidth="1"/>
    <col min="43" max="44" style="2611"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393</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395</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397</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399</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400</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66">
        <f>$J7</f>
      </c>
      <c r="T7" s="274" t="s">
        <v>404</v>
      </c>
      <c r="U7" s="288"/>
      <c r="V7" s="2095"/>
      <c r="W7" s="2096"/>
      <c r="X7" s="2096"/>
      <c r="Y7" s="2096"/>
      <c r="Z7" s="2096"/>
      <c r="AA7" s="2096"/>
      <c r="AB7" s="2096"/>
      <c r="AC7" s="2097"/>
      <c r="AD7" s="2095"/>
      <c r="AE7" s="2096"/>
      <c r="AF7" s="2096"/>
      <c r="AG7" s="2096"/>
      <c r="AH7" s="2096"/>
      <c r="AI7" s="2096"/>
      <c r="AJ7" s="2096"/>
      <c r="AK7" s="2096"/>
      <c r="AL7" s="2097"/>
      <c r="AM7" s="1286" t="s">
        <v>405</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407</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408</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60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0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0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25" customFormat="1" customHeight="1" ht="22.5" hidden="1">
      <c r="L20" s="1359"/>
      <c r="M20" s="1392"/>
      <c r="N20" s="1392"/>
      <c r="O20" s="1397" t="s">
        <v>411</v>
      </c>
      <c r="P20" s="1392"/>
      <c r="Q20" s="1401"/>
      <c r="R20" s="1401"/>
      <c r="S20" s="735"/>
      <c r="Z20" s="1397"/>
      <c r="AB20" s="1397"/>
      <c r="AC20" s="1396"/>
      <c r="AH20" s="1397"/>
      <c r="AJ20" s="1397"/>
      <c r="AK20" s="1396"/>
      <c r="AN20" s="517"/>
      <c r="AO20" s="517"/>
      <c r="AP20" s="517"/>
      <c r="AQ20" s="517"/>
      <c r="AR20" s="517"/>
    </row>
    <row s="3625" customFormat="1" customHeight="1" ht="14.25" hidden="1">
      <c r="L21" s="1359"/>
      <c r="M21" s="1392"/>
      <c r="N21" s="1392"/>
      <c r="O21" s="1392"/>
      <c r="P21" s="1392"/>
      <c r="Q21" s="1401"/>
      <c r="R21" s="1401"/>
      <c r="S21" s="735"/>
      <c r="AC21" s="1396"/>
      <c r="AK21" s="1396"/>
      <c r="AN21" s="517"/>
      <c r="AO21" s="517"/>
      <c r="AP21" s="517"/>
      <c r="AQ21" s="517"/>
      <c r="AR21" s="517"/>
    </row>
    <row s="3625" customFormat="1" customHeight="1" ht="14.25" hidden="1">
      <c r="L22" s="1359"/>
      <c r="M22" s="1392"/>
      <c r="N22" s="1392"/>
      <c r="O22" s="1394" t="s">
        <v>412</v>
      </c>
      <c r="P22" s="1392"/>
      <c r="Q22" s="1401"/>
      <c r="R22" s="1401"/>
      <c r="S22" s="735"/>
      <c r="T22" s="1168" t="s">
        <v>413</v>
      </c>
      <c r="AA22" s="172" t="s">
        <v>414</v>
      </c>
      <c r="AC22" s="172" t="s">
        <v>415</v>
      </c>
      <c r="AD22" s="1168" t="s">
        <v>413</v>
      </c>
      <c r="AI22" s="172" t="s">
        <v>416</v>
      </c>
      <c r="AK22" s="172" t="s">
        <v>415</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22"/>
      <c r="AM29" s="268"/>
      <c r="AN29" s="368"/>
      <c r="AO29" s="368"/>
      <c r="AP29" s="368"/>
      <c r="AQ29" s="368"/>
      <c r="AR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22"/>
      <c r="AM30" s="268"/>
      <c r="AN30" s="368"/>
      <c r="AO30" s="368"/>
      <c r="AP30" s="368"/>
      <c r="AQ30" s="368"/>
      <c r="AR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22"/>
      <c r="AM31" s="268"/>
      <c r="AN31" s="368"/>
      <c r="AO31" s="368"/>
      <c r="AP31" s="368"/>
      <c r="AQ31" s="368"/>
      <c r="AR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22"/>
      <c r="AM34" s="268"/>
      <c r="AN34" s="368"/>
      <c r="AO34" s="368"/>
      <c r="AP34" s="368"/>
      <c r="AQ34" s="368"/>
      <c r="AR34" s="368"/>
    </row>
    <row s="3644" customFormat="1" customHeight="1" ht="18.7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22"/>
      <c r="AM35" s="268"/>
      <c r="AN35" s="368"/>
      <c r="AO35" s="368"/>
      <c r="AP35" s="368"/>
      <c r="AQ35" s="368"/>
      <c r="AR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421</v>
      </c>
      <c r="AD36" s="322"/>
      <c r="AE36" s="322"/>
      <c r="AF36" s="322"/>
      <c r="AG36" s="322"/>
      <c r="AH36" s="322"/>
      <c r="AI36" s="322"/>
      <c r="AJ36" s="322"/>
      <c r="AK36" s="266" t="s">
        <v>421</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296</v>
      </c>
    </row>
    <row customHeight="1" ht="14.25">
      <c r="Q39" s="377"/>
      <c r="R39" s="377"/>
      <c r="S39" s="2125" t="s">
        <v>87</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2132" t="s">
        <v>427</v>
      </c>
      <c r="AM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2133"/>
      <c r="AM40" s="1971"/>
    </row>
    <row customHeight="1" ht="33.7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189</v>
      </c>
      <c r="B44" s="1393" t="s">
        <v>190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394</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395</v>
      </c>
      <c r="AO44" s="506"/>
      <c r="AP44" s="506" t="str">
        <f>IF(T44="","",T44)</f>
        <v>Территория действия тарифа</v>
      </c>
      <c r="AQ44" s="506"/>
      <c r="AR44" s="506"/>
    </row>
    <row customHeight="1" ht="23.25">
      <c r="A45" s="1393" t="s">
        <v>189</v>
      </c>
      <c r="B45" s="1393" t="s">
        <v>190</v>
      </c>
      <c r="C45" s="1393" t="s">
        <v>191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396</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397</v>
      </c>
      <c r="AO45" s="506"/>
      <c r="AP45" s="506" t="str">
        <f>IF(T45="","",T45)</f>
        <v>Наименование системы теплоснабжения </v>
      </c>
      <c r="AQ45" s="506"/>
      <c r="AR45" s="506"/>
    </row>
    <row customHeight="1" ht="21">
      <c r="A46" s="1393" t="s">
        <v>189</v>
      </c>
      <c r="B46" s="1393" t="s">
        <v>190</v>
      </c>
      <c r="C46" s="1393" t="s">
        <v>191</v>
      </c>
      <c r="D46" s="1393" t="s">
        <v>192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398</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399</v>
      </c>
      <c r="AO46" s="506"/>
      <c r="AP46" s="506" t="str">
        <f>IF(T46="","",T46)</f>
        <v>Источник тепловой энергии  </v>
      </c>
      <c r="AQ46" s="506"/>
      <c r="AR46" s="506"/>
    </row>
    <row s="2611" customFormat="1" customHeight="1" ht="0">
      <c r="A47" s="1373" t="s">
        <v>189</v>
      </c>
      <c r="B47" s="1373" t="s">
        <v>190</v>
      </c>
      <c r="C47" s="1373" t="s">
        <v>191</v>
      </c>
      <c r="D47" s="1373" t="s">
        <v>192</v>
      </c>
      <c r="E47" s="2108"/>
      <c r="F47" s="2108"/>
      <c r="G47" s="2108"/>
      <c r="H47" s="2108"/>
      <c r="I47" s="2109" t="str">
        <f>S46&amp;".1"</f>
        <v>....1</v>
      </c>
      <c r="J47" s="1373"/>
      <c r="K47" s="1373"/>
      <c r="L47" s="1376" t="s">
        <v>400</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189</v>
      </c>
      <c r="B48" s="1393" t="s">
        <v>190</v>
      </c>
      <c r="C48" s="1393" t="s">
        <v>191</v>
      </c>
      <c r="D48" s="1393" t="s">
        <v>192</v>
      </c>
      <c r="E48" s="2108"/>
      <c r="F48" s="2108"/>
      <c r="G48" s="2108"/>
      <c r="H48" s="2108"/>
      <c r="I48" s="2110"/>
      <c r="J48" s="2109" t="str">
        <f>S46&amp;".1"</f>
        <v>....1</v>
      </c>
      <c r="K48" s="1393"/>
      <c r="L48" s="1394" t="s">
        <v>403</v>
      </c>
      <c r="P48" s="2111"/>
      <c r="Q48" s="2111">
        <v>1</v>
      </c>
      <c r="R48" s="353"/>
      <c r="S48" s="1366" t="str">
        <f>$J48</f>
        <v>....1</v>
      </c>
      <c r="T48" s="274" t="s">
        <v>404</v>
      </c>
      <c r="U48" s="288"/>
      <c r="V48" s="2095"/>
      <c r="W48" s="2096"/>
      <c r="X48" s="2096"/>
      <c r="Y48" s="2096"/>
      <c r="Z48" s="2096"/>
      <c r="AA48" s="2096"/>
      <c r="AB48" s="2096"/>
      <c r="AC48" s="2097"/>
      <c r="AD48" s="2095"/>
      <c r="AE48" s="2096"/>
      <c r="AF48" s="2096"/>
      <c r="AG48" s="2096"/>
      <c r="AH48" s="2096"/>
      <c r="AI48" s="2096"/>
      <c r="AJ48" s="2096"/>
      <c r="AK48" s="2096"/>
      <c r="AL48" s="2097"/>
      <c r="AM48" s="1286" t="s">
        <v>405</v>
      </c>
      <c r="AO48" s="506"/>
      <c r="AP48" s="506" t="str">
        <f>IF(T48="","",T48)</f>
        <v>Группа потребителей</v>
      </c>
      <c r="AQ48" s="506"/>
      <c r="AR48" s="506"/>
    </row>
    <row customHeight="1" ht="21">
      <c r="A49" s="1393" t="s">
        <v>189</v>
      </c>
      <c r="B49" s="1393" t="s">
        <v>190</v>
      </c>
      <c r="C49" s="1393" t="s">
        <v>191</v>
      </c>
      <c r="D49" s="1393" t="s">
        <v>192</v>
      </c>
      <c r="E49" s="2108"/>
      <c r="F49" s="2108"/>
      <c r="G49" s="2108"/>
      <c r="H49" s="2108"/>
      <c r="I49" s="2110"/>
      <c r="J49" s="2110"/>
      <c r="K49" s="2109" t="str">
        <f>J48&amp;".1"</f>
        <v>....1.1</v>
      </c>
      <c r="L49" s="1394" t="s">
        <v>406</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448</v>
      </c>
      <c r="AN49" s="517">
        <f>STRCHECKDATE(V50:AL50)</f>
      </c>
      <c r="AO49" s="506"/>
      <c r="AP49" s="506" t="str">
        <f>IF(T49="","",T49)</f>
        <v/>
      </c>
      <c r="AQ49" s="506"/>
      <c r="AR49" s="506"/>
    </row>
    <row customHeight="1" ht="0.75">
      <c r="A50" s="1393" t="s">
        <v>189</v>
      </c>
      <c r="B50" s="1393" t="s">
        <v>190</v>
      </c>
      <c r="C50" s="1393" t="s">
        <v>191</v>
      </c>
      <c r="D50" s="1393" t="s">
        <v>192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189</v>
      </c>
      <c r="B51" s="1393" t="s">
        <v>190</v>
      </c>
      <c r="C51" s="1393" t="s">
        <v>191</v>
      </c>
      <c r="D51" s="1393" t="s">
        <v>192</v>
      </c>
      <c r="E51" s="2108"/>
      <c r="F51" s="2108"/>
      <c r="G51" s="2108"/>
      <c r="H51" s="2108"/>
      <c r="I51" s="2110"/>
      <c r="J51" s="2109"/>
      <c r="K51" s="1393"/>
      <c r="L51" s="1394"/>
      <c r="P51" s="2111"/>
      <c r="Q51" s="2111"/>
      <c r="R51" s="352"/>
      <c r="S51" s="1308"/>
      <c r="T51" s="275" t="s">
        <v>408</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189</v>
      </c>
      <c r="B52" s="1393" t="s">
        <v>190</v>
      </c>
      <c r="C52" s="1393" t="s">
        <v>191</v>
      </c>
      <c r="D52" s="1393" t="s">
        <v>192</v>
      </c>
      <c r="E52" s="2108"/>
      <c r="F52" s="2108"/>
      <c r="G52" s="2108"/>
      <c r="H52" s="2108"/>
      <c r="I52" s="2109"/>
      <c r="J52" s="1393"/>
      <c r="K52" s="1393"/>
      <c r="L52" s="1394"/>
      <c r="P52" s="2111"/>
      <c r="Q52" s="1361"/>
      <c r="R52" s="352"/>
      <c r="S52" s="1308"/>
      <c r="T52" s="364" t="s">
        <v>409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189</v>
      </c>
      <c r="B53" s="1393" t="s">
        <v>190</v>
      </c>
      <c r="C53" s="1393" t="s">
        <v>191</v>
      </c>
      <c r="D53" s="1393" t="s">
        <v>192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604" customFormat="1" customHeight="1" ht="0.75">
      <c r="A54" s="1373" t="s">
        <v>189</v>
      </c>
      <c r="B54" s="1373" t="s">
        <v>190</v>
      </c>
      <c r="C54" s="1373" t="s">
        <v>191</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04" customFormat="1" customHeight="1" ht="0.75">
      <c r="A55" s="1373" t="s">
        <v>189</v>
      </c>
      <c r="B55" s="1373" t="s">
        <v>190</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189</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04"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B0F62-619E-74C4-6BBE-76726392E7A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56" width="3.7109375" hidden="1" customWidth="1"/>
    <col min="17" max="18" style="3949" width="3.7109375" customWidth="1"/>
    <col min="19" max="19" style="3950" width="12.7109375" customWidth="1"/>
    <col min="20" max="20" style="3042" width="32.00390625" customWidth="1"/>
    <col min="21" max="21" style="3042" width="0.140625" customWidth="1"/>
    <col min="22" max="22" style="3042" width="24.7109375" hidden="1" customWidth="1"/>
    <col min="23" max="23" style="3042" width="0.140625" hidden="1" customWidth="1"/>
    <col min="24" max="25" style="3042" width="24.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0" style="3042" width="24.7109375" customWidth="1"/>
    <col min="31" max="31" style="3042" width="0.140625" customWidth="1"/>
    <col min="32" max="33" style="3042" width="24.7109375" customWidth="1"/>
    <col min="34" max="34" style="3042" width="11.7109375" customWidth="1"/>
    <col min="35" max="35" style="3042" width="3.7109375" customWidth="1"/>
    <col min="36" max="36" style="3042" width="11.7109375" customWidth="1"/>
    <col min="37" max="37" style="3042" width="8.57421875" hidden="1" customWidth="1"/>
    <col min="38" max="38" style="3042" width="4.7109375" customWidth="1"/>
    <col min="39" max="39" style="3042"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393</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394</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395</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396</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397</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398</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399</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400</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403</v>
      </c>
      <c r="M7" s="543"/>
      <c r="N7" s="1396"/>
      <c r="P7" s="2111"/>
      <c r="Q7" s="2111">
        <v>1</v>
      </c>
      <c r="R7" s="353"/>
      <c r="S7" s="1366">
        <f>$J7</f>
      </c>
      <c r="T7" s="274" t="s">
        <v>404</v>
      </c>
      <c r="U7" s="288"/>
      <c r="V7" s="2095"/>
      <c r="W7" s="2096"/>
      <c r="X7" s="2096"/>
      <c r="Y7" s="2096"/>
      <c r="Z7" s="2096"/>
      <c r="AA7" s="2096"/>
      <c r="AB7" s="2096"/>
      <c r="AC7" s="2097"/>
      <c r="AD7" s="2095"/>
      <c r="AE7" s="2096"/>
      <c r="AF7" s="2096"/>
      <c r="AG7" s="2096"/>
      <c r="AH7" s="2096"/>
      <c r="AI7" s="2096"/>
      <c r="AJ7" s="2096"/>
      <c r="AK7" s="2096"/>
      <c r="AL7" s="2097"/>
      <c r="AM7" s="1286" t="s">
        <v>405</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406</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407</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408</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409</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604"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604"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604"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625" customFormat="1" customHeight="1" ht="22.5" hidden="1">
      <c r="L20" s="1359"/>
      <c r="M20" s="1392"/>
      <c r="N20" s="1392"/>
      <c r="O20" s="1397" t="s">
        <v>411</v>
      </c>
      <c r="P20" s="1392"/>
      <c r="Q20" s="1401"/>
      <c r="R20" s="1401"/>
      <c r="S20" s="735"/>
      <c r="Z20" s="1397"/>
      <c r="AB20" s="1397"/>
      <c r="AC20" s="1396"/>
      <c r="AH20" s="1397"/>
      <c r="AJ20" s="1397"/>
      <c r="AK20" s="1396"/>
      <c r="AN20" s="517"/>
      <c r="AO20" s="517"/>
      <c r="AP20" s="517"/>
      <c r="AQ20" s="517"/>
      <c r="AR20" s="517"/>
    </row>
    <row s="3625" customFormat="1" customHeight="1" ht="14.25" hidden="1">
      <c r="L21" s="1359"/>
      <c r="M21" s="1392"/>
      <c r="N21" s="1392"/>
      <c r="O21" s="1392"/>
      <c r="P21" s="1392"/>
      <c r="Q21" s="1401"/>
      <c r="R21" s="1401"/>
      <c r="S21" s="735"/>
      <c r="AC21" s="1396"/>
      <c r="AK21" s="1396"/>
      <c r="AN21" s="517"/>
      <c r="AO21" s="517"/>
      <c r="AP21" s="517"/>
      <c r="AQ21" s="517"/>
      <c r="AR21" s="517"/>
    </row>
    <row s="3625" customFormat="1" customHeight="1" ht="14.25" hidden="1">
      <c r="L22" s="1359"/>
      <c r="M22" s="1392"/>
      <c r="N22" s="1392"/>
      <c r="O22" s="1394" t="s">
        <v>412</v>
      </c>
      <c r="P22" s="1392"/>
      <c r="Q22" s="1401"/>
      <c r="R22" s="1401"/>
      <c r="S22" s="735"/>
      <c r="T22" s="1168" t="s">
        <v>413</v>
      </c>
      <c r="AA22" s="172" t="s">
        <v>414</v>
      </c>
      <c r="AC22" s="172" t="s">
        <v>415</v>
      </c>
      <c r="AD22" s="1168" t="s">
        <v>413</v>
      </c>
      <c r="AI22" s="172" t="s">
        <v>416</v>
      </c>
      <c r="AK22" s="172" t="s">
        <v>415</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Филиал "Шатурская ГРЭС" ПАО "Юнипро"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64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ценам и тарифам Московской области</v>
      </c>
      <c r="W29" s="2100"/>
      <c r="X29" s="2100"/>
      <c r="Y29" s="2100"/>
      <c r="Z29" s="2100"/>
      <c r="AA29" s="2100"/>
      <c r="AB29" s="2100"/>
      <c r="AC29" s="322"/>
      <c r="AD29" s="2100" t="str">
        <f>IF(TITLE_NAME_OR_PR_CHANGE="",IF(TITLE_NAME_OR_PR="","",TITLE_NAME_OR_PR),TITLE_NAME_OR_PR_CHANGE)</f>
        <v>Комитет по ценам и тарифам Московской области</v>
      </c>
      <c r="AE29" s="2100"/>
      <c r="AF29" s="2100"/>
      <c r="AG29" s="2100"/>
      <c r="AH29" s="2100"/>
      <c r="AI29" s="2100"/>
      <c r="AJ29" s="2100"/>
      <c r="AK29" s="322"/>
      <c r="AL29" s="322"/>
      <c r="AM29" s="268"/>
      <c r="AN29" s="368"/>
      <c r="AO29" s="368"/>
      <c r="AP29" s="368"/>
      <c r="AQ29" s="368"/>
      <c r="AR29" s="368"/>
    </row>
    <row s="3644" customFormat="1" customHeight="1" ht="18.75">
      <c r="A30" s="1398"/>
      <c r="B30" s="1398"/>
      <c r="C30" s="1398"/>
      <c r="D30" s="1398"/>
      <c r="E30" s="1398"/>
      <c r="F30" s="1398"/>
      <c r="G30" s="1398"/>
      <c r="H30" s="1398"/>
      <c r="I30" s="1398"/>
      <c r="J30" s="1398"/>
      <c r="K30" s="1398"/>
      <c r="L30" s="1399"/>
      <c r="M30" s="1398"/>
      <c r="N30" s="1398"/>
      <c r="O30" s="1398"/>
      <c r="S30" s="2098" t="s">
        <v>417</v>
      </c>
      <c r="T30" s="2098"/>
      <c r="U30" s="1402"/>
      <c r="V30" s="2099" t="str">
        <f>IF(TITLE_DATE_PR_CHANGE="",IF(TITLE_DATE_PR="","",TITLE_DATE_PR),TITLE_DATE_PR_CHANGE)</f>
        <v>45280.432291666664</v>
      </c>
      <c r="W30" s="2099"/>
      <c r="X30" s="2099"/>
      <c r="Y30" s="2099"/>
      <c r="Z30" s="2099"/>
      <c r="AA30" s="2099"/>
      <c r="AB30" s="2099"/>
      <c r="AC30" s="322"/>
      <c r="AD30" s="2099" t="str">
        <f>IF(TITLE_DATE_PR_CHANGE="",IF(TITLE_DATE_PR="","",TITLE_DATE_PR),TITLE_DATE_PR_CHANGE)</f>
        <v>45280.432291666664</v>
      </c>
      <c r="AE30" s="2099"/>
      <c r="AF30" s="2099"/>
      <c r="AG30" s="2099"/>
      <c r="AH30" s="2099"/>
      <c r="AI30" s="2099"/>
      <c r="AJ30" s="2099"/>
      <c r="AK30" s="322"/>
      <c r="AL30" s="322"/>
      <c r="AM30" s="268"/>
      <c r="AN30" s="368"/>
      <c r="AO30" s="368"/>
      <c r="AP30" s="368"/>
      <c r="AQ30" s="368"/>
      <c r="AR30" s="368"/>
    </row>
    <row s="3644" customFormat="1" customHeight="1" ht="18.75">
      <c r="A31" s="1398"/>
      <c r="B31" s="1398"/>
      <c r="C31" s="1398"/>
      <c r="D31" s="1398"/>
      <c r="E31" s="1398"/>
      <c r="F31" s="1398"/>
      <c r="G31" s="1398"/>
      <c r="H31" s="1398"/>
      <c r="I31" s="1398"/>
      <c r="J31" s="1398"/>
      <c r="K31" s="1398"/>
      <c r="L31" s="1399"/>
      <c r="M31" s="1398"/>
      <c r="N31" s="1398"/>
      <c r="O31" s="1398"/>
      <c r="S31" s="2098" t="s">
        <v>418</v>
      </c>
      <c r="T31" s="2098"/>
      <c r="U31" s="1402"/>
      <c r="V31" s="2100" t="str">
        <f>IF(TITLE_NUMBER_PR_CHANGE="",IF(TITLE_NUMBER_PR="","",TITLE_NUMBER_PR),TITLE_NUMBER_PR_CHANGE)</f>
        <v>313-Р</v>
      </c>
      <c r="W31" s="2100"/>
      <c r="X31" s="2100"/>
      <c r="Y31" s="2100"/>
      <c r="Z31" s="2100"/>
      <c r="AA31" s="2100"/>
      <c r="AB31" s="2100"/>
      <c r="AC31" s="322"/>
      <c r="AD31" s="2100" t="str">
        <f>IF(TITLE_NUMBER_PR_CHANGE="",IF(TITLE_NUMBER_PR="","",TITLE_NUMBER_PR),TITLE_NUMBER_PR_CHANGE)</f>
        <v>313-Р</v>
      </c>
      <c r="AE31" s="2100"/>
      <c r="AF31" s="2100"/>
      <c r="AG31" s="2100"/>
      <c r="AH31" s="2100"/>
      <c r="AI31" s="2100"/>
      <c r="AJ31" s="2100"/>
      <c r="AK31" s="322"/>
      <c r="AL31" s="322"/>
      <c r="AM31" s="268"/>
      <c r="AN31" s="368"/>
      <c r="AO31" s="368"/>
      <c r="AP31" s="368"/>
      <c r="AQ31" s="368"/>
      <c r="AR31" s="368"/>
    </row>
    <row s="364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2" s="2100"/>
      <c r="X32" s="2100"/>
      <c r="Y32" s="2100"/>
      <c r="Z32" s="2100"/>
      <c r="AA32" s="2100"/>
      <c r="AB32" s="2100"/>
      <c r="AC32" s="322"/>
      <c r="AD32"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644" customFormat="1" customHeight="1" ht="18.75" hidden="1">
      <c r="A34" s="1398"/>
      <c r="B34" s="1398"/>
      <c r="C34" s="1398"/>
      <c r="D34" s="1398"/>
      <c r="E34" s="1398"/>
      <c r="F34" s="1398"/>
      <c r="G34" s="1398"/>
      <c r="H34" s="1398"/>
      <c r="I34" s="1398"/>
      <c r="J34" s="1398"/>
      <c r="K34" s="1398"/>
      <c r="L34" s="1399"/>
      <c r="M34" s="1398"/>
      <c r="N34" s="1398"/>
      <c r="O34" s="1398"/>
      <c r="S34" s="2098" t="s">
        <v>419</v>
      </c>
      <c r="T34" s="2098"/>
      <c r="U34" s="1402"/>
      <c r="V34" s="2099" t="str">
        <f>IF(TITLE_DATE_PR_CHANGE="",IF(TITLE_DATE_PR="","",TITLE_DATE_PR),TITLE_DATE_PR_CHANGE)</f>
        <v>45280.432291666664</v>
      </c>
      <c r="W34" s="2099"/>
      <c r="X34" s="2099"/>
      <c r="Y34" s="2099"/>
      <c r="Z34" s="2099"/>
      <c r="AA34" s="2099"/>
      <c r="AB34" s="2099"/>
      <c r="AC34" s="322"/>
      <c r="AD34" s="2099" t="str">
        <f>IF(TITLE_DATE_PR_CHANGE="",IF(TITLE_DATE_PR="","",TITLE_DATE_PR),TITLE_DATE_PR_CHANGE)</f>
        <v>45280.432291666664</v>
      </c>
      <c r="AE34" s="2099"/>
      <c r="AF34" s="2099"/>
      <c r="AG34" s="2099"/>
      <c r="AH34" s="2099"/>
      <c r="AI34" s="2099"/>
      <c r="AJ34" s="2099"/>
      <c r="AK34" s="322"/>
      <c r="AL34" s="322"/>
      <c r="AM34" s="268"/>
      <c r="AN34" s="368"/>
      <c r="AO34" s="368"/>
      <c r="AP34" s="368"/>
      <c r="AQ34" s="368"/>
      <c r="AR34" s="368"/>
    </row>
    <row s="3644" customFormat="1" customHeight="1" ht="25.5" hidden="1">
      <c r="A35" s="1398"/>
      <c r="B35" s="1398"/>
      <c r="C35" s="1398"/>
      <c r="D35" s="1398"/>
      <c r="E35" s="1398"/>
      <c r="F35" s="1398"/>
      <c r="G35" s="1398"/>
      <c r="H35" s="1398"/>
      <c r="I35" s="1398"/>
      <c r="J35" s="1398"/>
      <c r="K35" s="1398"/>
      <c r="L35" s="1399"/>
      <c r="M35" s="1398"/>
      <c r="N35" s="1398"/>
      <c r="O35" s="1398"/>
      <c r="S35" s="2098" t="s">
        <v>420</v>
      </c>
      <c r="T35" s="2098"/>
      <c r="U35" s="1402"/>
      <c r="V35" s="2100" t="str">
        <f>IF(TITLE_NUMBER_PR_CHANGE="",IF(TITLE_NUMBER_PR="","",TITLE_NUMBER_PR),TITLE_NUMBER_PR_CHANGE)</f>
        <v>313-Р</v>
      </c>
      <c r="W35" s="2100"/>
      <c r="X35" s="2100"/>
      <c r="Y35" s="2100"/>
      <c r="Z35" s="2100"/>
      <c r="AA35" s="2100"/>
      <c r="AB35" s="2100"/>
      <c r="AC35" s="322"/>
      <c r="AD35" s="2100" t="str">
        <f>IF(TITLE_NUMBER_PR_CHANGE="",IF(TITLE_NUMBER_PR="","",TITLE_NUMBER_PR),TITLE_NUMBER_PR_CHANGE)</f>
        <v>313-Р</v>
      </c>
      <c r="AE35" s="2100"/>
      <c r="AF35" s="2100"/>
      <c r="AG35" s="2100"/>
      <c r="AH35" s="2100"/>
      <c r="AI35" s="2100"/>
      <c r="AJ35" s="2100"/>
      <c r="AK35" s="322"/>
      <c r="AL35" s="322"/>
      <c r="AM35" s="268"/>
      <c r="AN35" s="368"/>
      <c r="AO35" s="368"/>
      <c r="AP35" s="368"/>
      <c r="AQ35" s="368"/>
      <c r="AR35" s="368"/>
    </row>
    <row s="364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421</v>
      </c>
      <c r="AD36" s="322"/>
      <c r="AE36" s="322"/>
      <c r="AF36" s="322"/>
      <c r="AG36" s="322"/>
      <c r="AH36" s="322"/>
      <c r="AI36" s="322"/>
      <c r="AJ36" s="322"/>
      <c r="AK36" s="266" t="s">
        <v>421</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295</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296</v>
      </c>
    </row>
    <row customHeight="1" ht="14.25">
      <c r="Q39" s="377"/>
      <c r="R39" s="377"/>
      <c r="S39" s="2125" t="s">
        <v>87</v>
      </c>
      <c r="T39" s="2062" t="s">
        <v>423</v>
      </c>
      <c r="U39" s="289"/>
      <c r="V39" s="2126" t="s">
        <v>424</v>
      </c>
      <c r="W39" s="2127"/>
      <c r="X39" s="2127"/>
      <c r="Y39" s="2127"/>
      <c r="Z39" s="2127"/>
      <c r="AA39" s="2127"/>
      <c r="AB39" s="2128"/>
      <c r="AC39" s="2129" t="s">
        <v>425</v>
      </c>
      <c r="AD39" s="2126" t="s">
        <v>424</v>
      </c>
      <c r="AE39" s="2127"/>
      <c r="AF39" s="2127"/>
      <c r="AG39" s="2127"/>
      <c r="AH39" s="2127"/>
      <c r="AI39" s="2127"/>
      <c r="AJ39" s="2128"/>
      <c r="AK39" s="2129" t="s">
        <v>426</v>
      </c>
      <c r="AL39" s="2132" t="s">
        <v>427</v>
      </c>
      <c r="AM39" s="1971"/>
    </row>
    <row customHeight="1" ht="33.75">
      <c r="Q40" s="377"/>
      <c r="R40" s="377"/>
      <c r="S40" s="2125"/>
      <c r="T40" s="2062"/>
      <c r="U40" s="1038"/>
      <c r="V40" s="2135" t="s">
        <v>428</v>
      </c>
      <c r="W40" s="2116"/>
      <c r="X40" s="2118" t="s">
        <v>430</v>
      </c>
      <c r="Y40" s="2120"/>
      <c r="Z40" s="2118" t="s">
        <v>431</v>
      </c>
      <c r="AA40" s="2119"/>
      <c r="AB40" s="2120"/>
      <c r="AC40" s="2130"/>
      <c r="AD40" s="2135" t="s">
        <v>428</v>
      </c>
      <c r="AE40" s="2116"/>
      <c r="AF40" s="2118" t="s">
        <v>430</v>
      </c>
      <c r="AG40" s="2120"/>
      <c r="AH40" s="2118" t="s">
        <v>431</v>
      </c>
      <c r="AI40" s="2119"/>
      <c r="AJ40" s="2120"/>
      <c r="AK40" s="2130"/>
      <c r="AL40" s="2133"/>
      <c r="AM40" s="1971"/>
    </row>
    <row customHeight="1" ht="33.75">
      <c r="A41" s="1400"/>
      <c r="B41" s="1400" t="s">
        <v>134</v>
      </c>
      <c r="C41" s="1400" t="s">
        <v>135</v>
      </c>
      <c r="D41" s="1400" t="s">
        <v>136</v>
      </c>
      <c r="E41" s="1394" t="s">
        <v>432</v>
      </c>
      <c r="F41" s="1394" t="s">
        <v>433</v>
      </c>
      <c r="G41" s="1394" t="s">
        <v>434</v>
      </c>
      <c r="H41" s="1394" t="s">
        <v>435</v>
      </c>
      <c r="I41" s="1394" t="s">
        <v>436</v>
      </c>
      <c r="J41" s="1394" t="s">
        <v>437</v>
      </c>
      <c r="K41" s="1394" t="s">
        <v>438</v>
      </c>
      <c r="L41" s="1394" t="s">
        <v>412</v>
      </c>
      <c r="Q41" s="377"/>
      <c r="R41" s="377"/>
      <c r="S41" s="2125"/>
      <c r="T41" s="2062"/>
      <c r="U41" s="290"/>
      <c r="V41" s="2136"/>
      <c r="W41" s="2117"/>
      <c r="X41" s="1237" t="s">
        <v>439</v>
      </c>
      <c r="Y41" s="1237" t="s">
        <v>440</v>
      </c>
      <c r="Z41" s="1368" t="s">
        <v>441</v>
      </c>
      <c r="AA41" s="2121" t="s">
        <v>442</v>
      </c>
      <c r="AB41" s="2122"/>
      <c r="AC41" s="2131"/>
      <c r="AD41" s="2136"/>
      <c r="AE41" s="2117"/>
      <c r="AF41" s="1237" t="s">
        <v>439</v>
      </c>
      <c r="AG41" s="1237" t="s">
        <v>440</v>
      </c>
      <c r="AH41" s="1368" t="s">
        <v>441</v>
      </c>
      <c r="AI41" s="2121" t="s">
        <v>442</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195</v>
      </c>
      <c r="B44" s="1393" t="s">
        <v>196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394</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395</v>
      </c>
      <c r="AO44" s="506"/>
      <c r="AP44" s="506" t="str">
        <f>IF(T44="","",T44)</f>
        <v>Территория действия тарифа</v>
      </c>
      <c r="AQ44" s="506"/>
      <c r="AR44" s="506"/>
    </row>
    <row customHeight="1" ht="23.25">
      <c r="A45" s="1393" t="s">
        <v>195</v>
      </c>
      <c r="B45" s="1393" t="s">
        <v>196</v>
      </c>
      <c r="C45" s="1393" t="s">
        <v>197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396</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397</v>
      </c>
      <c r="AO45" s="506"/>
      <c r="AP45" s="506" t="str">
        <f>IF(T45="","",T45)</f>
        <v>Наименование системы теплоснабжения </v>
      </c>
      <c r="AQ45" s="506"/>
      <c r="AR45" s="506"/>
    </row>
    <row customHeight="1" ht="21">
      <c r="A46" s="1393" t="s">
        <v>195</v>
      </c>
      <c r="B46" s="1393" t="s">
        <v>196</v>
      </c>
      <c r="C46" s="1393" t="s">
        <v>197</v>
      </c>
      <c r="D46" s="1393" t="s">
        <v>198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398</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399</v>
      </c>
      <c r="AO46" s="506"/>
      <c r="AP46" s="506" t="str">
        <f>IF(T46="","",T46)</f>
        <v>Источник тепловой энергии  </v>
      </c>
      <c r="AQ46" s="506"/>
      <c r="AR46" s="506"/>
    </row>
    <row s="2611" customFormat="1" customHeight="1" ht="0">
      <c r="A47" s="1373" t="s">
        <v>195</v>
      </c>
      <c r="B47" s="1373" t="s">
        <v>196</v>
      </c>
      <c r="C47" s="1373" t="s">
        <v>197</v>
      </c>
      <c r="D47" s="1373" t="s">
        <v>198</v>
      </c>
      <c r="E47" s="2108"/>
      <c r="F47" s="2108"/>
      <c r="G47" s="2108"/>
      <c r="H47" s="2108"/>
      <c r="I47" s="2109" t="str">
        <f>S46&amp;".1"</f>
        <v>....1</v>
      </c>
      <c r="J47" s="1373"/>
      <c r="K47" s="1373"/>
      <c r="L47" s="1376" t="s">
        <v>400</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195</v>
      </c>
      <c r="B48" s="1393" t="s">
        <v>196</v>
      </c>
      <c r="C48" s="1393" t="s">
        <v>197</v>
      </c>
      <c r="D48" s="1393" t="s">
        <v>198</v>
      </c>
      <c r="E48" s="2108"/>
      <c r="F48" s="2108"/>
      <c r="G48" s="2108"/>
      <c r="H48" s="2108"/>
      <c r="I48" s="2110"/>
      <c r="J48" s="2109" t="str">
        <f>S46&amp;".1"</f>
        <v>....1</v>
      </c>
      <c r="K48" s="1393"/>
      <c r="L48" s="1394" t="s">
        <v>403</v>
      </c>
      <c r="P48" s="2111"/>
      <c r="Q48" s="2111">
        <v>1</v>
      </c>
      <c r="R48" s="353"/>
      <c r="S48" s="1366" t="str">
        <f>$J48</f>
        <v>....1</v>
      </c>
      <c r="T48" s="274" t="s">
        <v>404</v>
      </c>
      <c r="U48" s="288"/>
      <c r="V48" s="2095"/>
      <c r="W48" s="2096"/>
      <c r="X48" s="2096"/>
      <c r="Y48" s="2096"/>
      <c r="Z48" s="2096"/>
      <c r="AA48" s="2096"/>
      <c r="AB48" s="2096"/>
      <c r="AC48" s="2097"/>
      <c r="AD48" s="2095"/>
      <c r="AE48" s="2096"/>
      <c r="AF48" s="2096"/>
      <c r="AG48" s="2096"/>
      <c r="AH48" s="2096"/>
      <c r="AI48" s="2096"/>
      <c r="AJ48" s="2096"/>
      <c r="AK48" s="2096"/>
      <c r="AL48" s="2097"/>
      <c r="AM48" s="1286" t="s">
        <v>405</v>
      </c>
      <c r="AO48" s="506"/>
      <c r="AP48" s="506" t="str">
        <f>IF(T48="","",T48)</f>
        <v>Группа потребителей</v>
      </c>
      <c r="AQ48" s="506"/>
      <c r="AR48" s="506"/>
    </row>
    <row customHeight="1" ht="21">
      <c r="A49" s="1393" t="s">
        <v>195</v>
      </c>
      <c r="B49" s="1393" t="s">
        <v>196</v>
      </c>
      <c r="C49" s="1393" t="s">
        <v>197</v>
      </c>
      <c r="D49" s="1393" t="s">
        <v>198</v>
      </c>
      <c r="E49" s="2108"/>
      <c r="F49" s="2108"/>
      <c r="G49" s="2108"/>
      <c r="H49" s="2108"/>
      <c r="I49" s="2110"/>
      <c r="J49" s="2110"/>
      <c r="K49" s="2109" t="str">
        <f>J48&amp;".1"</f>
        <v>....1.1</v>
      </c>
      <c r="L49" s="1394" t="s">
        <v>406</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448</v>
      </c>
      <c r="AN49" s="517">
        <f>STRCHECKDATE(V50:AL50)</f>
      </c>
      <c r="AO49" s="506"/>
      <c r="AP49" s="506" t="str">
        <f>IF(T49="","",T49)</f>
        <v/>
      </c>
      <c r="AQ49" s="506"/>
      <c r="AR49" s="506"/>
    </row>
    <row customHeight="1" ht="0">
      <c r="A50" s="1393" t="s">
        <v>195</v>
      </c>
      <c r="B50" s="1393" t="s">
        <v>196</v>
      </c>
      <c r="C50" s="1393" t="s">
        <v>197</v>
      </c>
      <c r="D50" s="1393" t="s">
        <v>198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195</v>
      </c>
      <c r="B51" s="1393" t="s">
        <v>196</v>
      </c>
      <c r="C51" s="1393" t="s">
        <v>197</v>
      </c>
      <c r="D51" s="1393" t="s">
        <v>198</v>
      </c>
      <c r="E51" s="2108"/>
      <c r="F51" s="2108"/>
      <c r="G51" s="2108"/>
      <c r="H51" s="2108"/>
      <c r="I51" s="2110"/>
      <c r="J51" s="2109"/>
      <c r="K51" s="1393"/>
      <c r="L51" s="1394"/>
      <c r="P51" s="2111"/>
      <c r="Q51" s="2111"/>
      <c r="R51" s="352"/>
      <c r="S51" s="1308"/>
      <c r="T51" s="275" t="s">
        <v>408</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195</v>
      </c>
      <c r="B52" s="1393" t="s">
        <v>196</v>
      </c>
      <c r="C52" s="1393" t="s">
        <v>197</v>
      </c>
      <c r="D52" s="1393" t="s">
        <v>198</v>
      </c>
      <c r="E52" s="2108"/>
      <c r="F52" s="2108"/>
      <c r="G52" s="2108"/>
      <c r="H52" s="2108"/>
      <c r="I52" s="2109"/>
      <c r="J52" s="1393"/>
      <c r="K52" s="1393"/>
      <c r="L52" s="1394"/>
      <c r="P52" s="2111"/>
      <c r="Q52" s="1361"/>
      <c r="R52" s="352"/>
      <c r="S52" s="1308"/>
      <c r="T52" s="364" t="s">
        <v>409</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195</v>
      </c>
      <c r="B53" s="1393" t="s">
        <v>196</v>
      </c>
      <c r="C53" s="1393" t="s">
        <v>197</v>
      </c>
      <c r="D53" s="1393" t="s">
        <v>198</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604" customFormat="1" customHeight="1" ht="0">
      <c r="A54" s="1373" t="s">
        <v>195</v>
      </c>
      <c r="B54" s="1373" t="s">
        <v>196</v>
      </c>
      <c r="C54" s="1373" t="s">
        <v>197</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604" customFormat="1" customHeight="1" ht="0">
      <c r="A55" s="1373" t="s">
        <v>195</v>
      </c>
      <c r="B55" s="1373" t="s">
        <v>196</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
      <c r="A56" s="1373" t="s">
        <v>195</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604"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5E492-F7F5-D26E-4771-FF76D6C0C745}"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3042" width="10.57421875" hidden="1"/>
    <col min="2" max="2" style="3042" width="11.00390625" hidden="1" customWidth="1"/>
    <col min="3" max="3" style="3042" width="10.57421875" hidden="1"/>
    <col min="4" max="4" style="3042" width="11.8515625" hidden="1" customWidth="1"/>
    <col min="5" max="5" style="3042" width="10.00390625" hidden="1" customWidth="1"/>
    <col min="6" max="6" style="3042" width="8.7109375" hidden="1" customWidth="1"/>
    <col min="7" max="7" style="3042" width="7.57421875" hidden="1" customWidth="1"/>
    <col min="8" max="8" style="3042" width="11.421875" hidden="1" customWidth="1"/>
    <col min="9" max="9" style="3042" width="12.00390625" hidden="1" customWidth="1"/>
    <col min="10" max="10" style="3042" width="9.8515625" hidden="1" customWidth="1"/>
    <col min="11" max="12" style="3042" width="11.421875" hidden="1" customWidth="1"/>
    <col min="13" max="13" style="4732" width="19.140625" hidden="1" customWidth="1"/>
    <col min="14" max="15" style="3656" width="12.28125" hidden="1" customWidth="1"/>
    <col min="16" max="16" style="3656" width="23.421875" hidden="1" customWidth="1"/>
    <col min="17" max="17" style="3656" width="3.7109375" hidden="1" customWidth="1"/>
    <col min="18" max="20" style="3949" width="3.7109375" customWidth="1"/>
    <col min="21" max="21" style="3950" width="12.7109375" customWidth="1"/>
    <col min="22" max="22" style="3042" width="32.00390625" customWidth="1"/>
    <col min="23" max="23" style="3042" width="0.140625" customWidth="1"/>
    <col min="24" max="28" style="3042" width="21.7109375" hidden="1" customWidth="1"/>
    <col min="29" max="29" style="3042" width="11.7109375" hidden="1" customWidth="1"/>
    <col min="30" max="30" style="3042" width="3.7109375" hidden="1" customWidth="1"/>
    <col min="31" max="31" style="3042" width="11.7109375" hidden="1" customWidth="1"/>
    <col min="32" max="32" style="3042" width="8.57421875" hidden="1" customWidth="1"/>
    <col min="33" max="37" style="3042" width="21.7109375" customWidth="1"/>
    <col min="38" max="38" style="3042" width="11.7109375" customWidth="1"/>
    <col min="39" max="39" style="3042" width="3.7109375" customWidth="1"/>
    <col min="40" max="40" style="3042" width="11.7109375" customWidth="1"/>
    <col min="41" max="41" style="3042" width="8.57421875" customWidth="1"/>
    <col min="42" max="42" style="3042" width="4.7109375" customWidth="1"/>
    <col min="43" max="43" style="3042"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122</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393</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394</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395</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396</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397</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398</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399</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400</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403</v>
      </c>
      <c r="N7" s="515"/>
      <c r="O7" s="323"/>
      <c r="Q7" s="2111"/>
      <c r="R7" s="2111">
        <v>1</v>
      </c>
      <c r="S7" s="524"/>
      <c r="T7" s="353"/>
      <c r="U7" s="1366">
        <f>$J7</f>
      </c>
      <c r="V7" s="274" t="s">
        <v>404</v>
      </c>
      <c r="W7" s="288"/>
      <c r="X7" s="2095"/>
      <c r="Y7" s="2096"/>
      <c r="Z7" s="2096"/>
      <c r="AA7" s="2096"/>
      <c r="AB7" s="2096"/>
      <c r="AC7" s="2088"/>
      <c r="AD7" s="2088"/>
      <c r="AE7" s="2088"/>
      <c r="AF7" s="2171"/>
      <c r="AG7" s="2095"/>
      <c r="AH7" s="2096"/>
      <c r="AI7" s="2096"/>
      <c r="AJ7" s="2096"/>
      <c r="AK7" s="2096"/>
      <c r="AL7" s="2096"/>
      <c r="AM7" s="2096"/>
      <c r="AN7" s="2096"/>
      <c r="AO7" s="2096"/>
      <c r="AP7" s="2097"/>
      <c r="AQ7" s="1286" t="s">
        <v>405</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406</v>
      </c>
      <c r="N8" s="515"/>
      <c r="O8" s="323"/>
      <c r="P8" s="323"/>
      <c r="Q8" s="2111"/>
      <c r="R8" s="2111"/>
      <c r="S8" s="2111">
        <v>1</v>
      </c>
      <c r="T8" s="353"/>
      <c r="U8" s="1366">
        <f>$K8</f>
      </c>
      <c r="V8" s="1377"/>
      <c r="W8" s="288"/>
      <c r="X8" s="757"/>
      <c r="Y8" s="757"/>
      <c r="Z8" s="757"/>
      <c r="AA8" s="757"/>
      <c r="AB8" s="1435"/>
      <c r="AC8" s="2112"/>
      <c r="AD8" s="1981" t="s">
        <v>61</v>
      </c>
      <c r="AE8" s="2112"/>
      <c r="AF8" s="1981" t="s">
        <v>61</v>
      </c>
      <c r="AG8" s="1437"/>
      <c r="AH8" s="757"/>
      <c r="AI8" s="757"/>
      <c r="AJ8" s="757"/>
      <c r="AK8" s="1285"/>
      <c r="AL8" s="2112"/>
      <c r="AM8" s="1981" t="s">
        <v>61</v>
      </c>
      <c r="AN8" s="2112"/>
      <c r="AO8" s="1981" t="s">
        <v>61</v>
      </c>
      <c r="AP8" s="320"/>
      <c r="AQ8" s="1337" t="s">
        <v>449</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450</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451</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408</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409</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604"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161</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604"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162</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604"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163</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61</v>
      </c>
      <c r="AN19" s="2105"/>
      <c r="AO19" s="2104" t="s">
        <v>61</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625" customFormat="1" customHeight="1" ht="22.5" hidden="1">
      <c r="A24" s="1163"/>
      <c r="B24" s="1163"/>
      <c r="C24" s="1163"/>
      <c r="D24" s="1163"/>
      <c r="E24" s="1163"/>
      <c r="F24" s="1163"/>
      <c r="G24" s="1163"/>
      <c r="H24" s="1163"/>
      <c r="I24" s="1163"/>
      <c r="J24" s="1163"/>
      <c r="K24" s="1163"/>
      <c r="L24" s="1163"/>
      <c r="M24" s="1357"/>
      <c r="N24" s="1358"/>
      <c r="O24" s="1358"/>
      <c r="P24" s="1375" t="s">
        <v>411</v>
      </c>
      <c r="Q24" s="1392"/>
      <c r="R24" s="1401"/>
      <c r="S24" s="1401"/>
      <c r="T24" s="1401"/>
      <c r="U24" s="735"/>
      <c r="AC24" s="1397"/>
      <c r="AE24" s="1397"/>
      <c r="AF24" s="1396"/>
      <c r="AL24" s="1397"/>
      <c r="AN24" s="1397"/>
      <c r="AO24" s="1396"/>
      <c r="AR24" s="517"/>
      <c r="AS24" s="517"/>
      <c r="AT24" s="517"/>
      <c r="AU24" s="517"/>
      <c r="AV24" s="517"/>
    </row>
    <row s="3625"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625" customFormat="1" customHeight="1" ht="14.25" hidden="1">
      <c r="A26" s="1163"/>
      <c r="B26" s="1163"/>
      <c r="C26" s="1163"/>
      <c r="D26" s="1163"/>
      <c r="E26" s="1163"/>
      <c r="F26" s="1163"/>
      <c r="G26" s="1163"/>
      <c r="H26" s="1163"/>
      <c r="I26" s="1163"/>
      <c r="J26" s="1163"/>
      <c r="K26" s="1163"/>
      <c r="L26" s="1163"/>
      <c r="M26" s="1357"/>
      <c r="N26" s="1358"/>
      <c r="O26" s="1358"/>
      <c r="P26" s="1340" t="s">
        <v>412</v>
      </c>
      <c r="Q26" s="1392"/>
      <c r="R26" s="1401"/>
      <c r="S26" s="1401"/>
      <c r="T26" s="1401"/>
      <c r="U26" s="735"/>
      <c r="V26" s="1168" t="s">
        <v>413</v>
      </c>
      <c r="AD26" s="172" t="s">
        <v>414</v>
      </c>
      <c r="AF26" s="172" t="s">
        <v>415</v>
      </c>
      <c r="AG26" s="1168" t="s">
        <v>413</v>
      </c>
      <c r="AM26" s="172" t="s">
        <v>416</v>
      </c>
      <c r="AO26" s="172" t="s">
        <v>415</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Филиал "Шатурская ГРЭС" ПАО "Юнипро"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644"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Комитет по ценам и тарифам Московской области</v>
      </c>
      <c r="Y33" s="2100"/>
      <c r="Z33" s="2100"/>
      <c r="AA33" s="2100"/>
      <c r="AB33" s="2100"/>
      <c r="AC33" s="2100"/>
      <c r="AD33" s="2100"/>
      <c r="AE33" s="2100"/>
      <c r="AF33" s="322"/>
      <c r="AG33" s="2100" t="str">
        <f>IF(TITLE_NAME_OR_PR_CHANGE="",IF(TITLE_NAME_OR_PR="","",TITLE_NAME_OR_PR),TITLE_NAME_OR_PR_CHANGE)</f>
        <v>Комитет по ценам и тарифам Московской области</v>
      </c>
      <c r="AH33" s="2100"/>
      <c r="AI33" s="2100"/>
      <c r="AJ33" s="2100"/>
      <c r="AK33" s="2100"/>
      <c r="AL33" s="2100"/>
      <c r="AM33" s="2100"/>
      <c r="AN33" s="2100"/>
      <c r="AO33" s="322"/>
      <c r="AP33" s="322"/>
      <c r="AQ33" s="268"/>
      <c r="AR33" s="368"/>
      <c r="AS33" s="368"/>
      <c r="AT33" s="368"/>
      <c r="AU33" s="368"/>
      <c r="AV33" s="368"/>
    </row>
    <row s="3644" customFormat="1" customHeight="1" ht="18.75">
      <c r="A34" s="1267"/>
      <c r="B34" s="1267"/>
      <c r="C34" s="1267"/>
      <c r="D34" s="1267"/>
      <c r="E34" s="1267"/>
      <c r="F34" s="1267"/>
      <c r="G34" s="1267"/>
      <c r="H34" s="1267"/>
      <c r="I34" s="1267"/>
      <c r="J34" s="1267"/>
      <c r="K34" s="1267"/>
      <c r="L34" s="1267"/>
      <c r="M34" s="1410"/>
      <c r="N34" s="1267"/>
      <c r="O34" s="1267"/>
      <c r="P34" s="1267"/>
      <c r="U34" s="2098" t="s">
        <v>417</v>
      </c>
      <c r="V34" s="2098"/>
      <c r="W34" s="1402"/>
      <c r="X34" s="2099" t="str">
        <f>IF(TITLE_DATE_PR_CHANGE="",IF(TITLE_DATE_PR="","",TITLE_DATE_PR),TITLE_DATE_PR_CHANGE)</f>
        <v>45280.432291666664</v>
      </c>
      <c r="Y34" s="2099"/>
      <c r="Z34" s="2099"/>
      <c r="AA34" s="2099"/>
      <c r="AB34" s="2099"/>
      <c r="AC34" s="2099"/>
      <c r="AD34" s="2099"/>
      <c r="AE34" s="2099"/>
      <c r="AF34" s="322"/>
      <c r="AG34" s="2099" t="str">
        <f>IF(TITLE_DATE_PR_CHANGE="",IF(TITLE_DATE_PR="","",TITLE_DATE_PR),TITLE_DATE_PR_CHANGE)</f>
        <v>45280.432291666664</v>
      </c>
      <c r="AH34" s="2099"/>
      <c r="AI34" s="2099"/>
      <c r="AJ34" s="2099"/>
      <c r="AK34" s="2099"/>
      <c r="AL34" s="2099"/>
      <c r="AM34" s="2099"/>
      <c r="AN34" s="2099"/>
      <c r="AO34" s="322"/>
      <c r="AP34" s="322"/>
      <c r="AQ34" s="268"/>
      <c r="AR34" s="368"/>
      <c r="AS34" s="368"/>
      <c r="AT34" s="368"/>
      <c r="AU34" s="368"/>
      <c r="AV34" s="368"/>
    </row>
    <row s="3644" customFormat="1" customHeight="1" ht="18.75">
      <c r="A35" s="1267"/>
      <c r="B35" s="1267"/>
      <c r="C35" s="1267"/>
      <c r="D35" s="1267"/>
      <c r="E35" s="1267"/>
      <c r="F35" s="1267"/>
      <c r="G35" s="1267"/>
      <c r="H35" s="1267"/>
      <c r="I35" s="1267"/>
      <c r="J35" s="1267"/>
      <c r="K35" s="1267"/>
      <c r="L35" s="1267"/>
      <c r="M35" s="1410"/>
      <c r="N35" s="1267"/>
      <c r="O35" s="1267"/>
      <c r="P35" s="1267"/>
      <c r="U35" s="2098" t="s">
        <v>418</v>
      </c>
      <c r="V35" s="2098"/>
      <c r="W35" s="1402"/>
      <c r="X35" s="2100" t="str">
        <f>IF(TITLE_NUMBER_PR_CHANGE="",IF(TITLE_NUMBER_PR="","",TITLE_NUMBER_PR),TITLE_NUMBER_PR_CHANGE)</f>
        <v>313-Р</v>
      </c>
      <c r="Y35" s="2100"/>
      <c r="Z35" s="2100"/>
      <c r="AA35" s="2100"/>
      <c r="AB35" s="2100"/>
      <c r="AC35" s="2100"/>
      <c r="AD35" s="2100"/>
      <c r="AE35" s="2100"/>
      <c r="AF35" s="322"/>
      <c r="AG35" s="2100" t="str">
        <f>IF(TITLE_NUMBER_PR_CHANGE="",IF(TITLE_NUMBER_PR="","",TITLE_NUMBER_PR),TITLE_NUMBER_PR_CHANGE)</f>
        <v>313-Р</v>
      </c>
      <c r="AH35" s="2100"/>
      <c r="AI35" s="2100"/>
      <c r="AJ35" s="2100"/>
      <c r="AK35" s="2100"/>
      <c r="AL35" s="2100"/>
      <c r="AM35" s="2100"/>
      <c r="AN35" s="2100"/>
      <c r="AO35" s="322"/>
      <c r="AP35" s="322"/>
      <c r="AQ35" s="268"/>
      <c r="AR35" s="368"/>
      <c r="AS35" s="368"/>
      <c r="AT35" s="368"/>
      <c r="AU35" s="368"/>
      <c r="AV35" s="368"/>
    </row>
    <row s="3644"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Y36" s="2100"/>
      <c r="Z36" s="2100"/>
      <c r="AA36" s="2100"/>
      <c r="AB36" s="2100"/>
      <c r="AC36" s="2100"/>
      <c r="AD36" s="2100"/>
      <c r="AE36" s="2100"/>
      <c r="AF36" s="322"/>
      <c r="AG36"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644" customFormat="1" customHeight="1" ht="18.75" hidden="1">
      <c r="A38" s="1267"/>
      <c r="B38" s="1267"/>
      <c r="C38" s="1267"/>
      <c r="D38" s="1267"/>
      <c r="E38" s="1267"/>
      <c r="F38" s="1267"/>
      <c r="G38" s="1267"/>
      <c r="H38" s="1267"/>
      <c r="I38" s="1267"/>
      <c r="J38" s="1267"/>
      <c r="K38" s="1267"/>
      <c r="L38" s="1267"/>
      <c r="M38" s="1410"/>
      <c r="N38" s="1267"/>
      <c r="O38" s="1267"/>
      <c r="P38" s="1267"/>
      <c r="U38" s="2098" t="s">
        <v>419</v>
      </c>
      <c r="V38" s="2098"/>
      <c r="W38" s="1402"/>
      <c r="X38" s="2099" t="str">
        <f>IF(TITLE_DATE_PR_CHANGE="",IF(TITLE_DATE_PR="","",TITLE_DATE_PR),TITLE_DATE_PR_CHANGE)</f>
        <v>45280.432291666664</v>
      </c>
      <c r="Y38" s="2099"/>
      <c r="Z38" s="2099"/>
      <c r="AA38" s="2099"/>
      <c r="AB38" s="2099"/>
      <c r="AC38" s="2099"/>
      <c r="AD38" s="2099"/>
      <c r="AE38" s="2099"/>
      <c r="AF38" s="322"/>
      <c r="AG38" s="2099" t="str">
        <f>IF(TITLE_DATE_PR_CHANGE="",IF(TITLE_DATE_PR="","",TITLE_DATE_PR),TITLE_DATE_PR_CHANGE)</f>
        <v>45280.432291666664</v>
      </c>
      <c r="AH38" s="2099"/>
      <c r="AI38" s="2099"/>
      <c r="AJ38" s="2099"/>
      <c r="AK38" s="2099"/>
      <c r="AL38" s="2099"/>
      <c r="AM38" s="2099"/>
      <c r="AN38" s="2099"/>
      <c r="AO38" s="322"/>
      <c r="AP38" s="322"/>
      <c r="AQ38" s="268"/>
      <c r="AR38" s="368"/>
      <c r="AS38" s="368"/>
      <c r="AT38" s="368"/>
      <c r="AU38" s="368"/>
      <c r="AV38" s="368"/>
    </row>
    <row s="3644" customFormat="1" customHeight="1" ht="18.75" hidden="1">
      <c r="A39" s="1267"/>
      <c r="B39" s="1267"/>
      <c r="C39" s="1267"/>
      <c r="D39" s="1267"/>
      <c r="E39" s="1267"/>
      <c r="F39" s="1267"/>
      <c r="G39" s="1267"/>
      <c r="H39" s="1267"/>
      <c r="I39" s="1267"/>
      <c r="J39" s="1267"/>
      <c r="K39" s="1267"/>
      <c r="L39" s="1267"/>
      <c r="M39" s="1410"/>
      <c r="N39" s="1267"/>
      <c r="O39" s="1267"/>
      <c r="P39" s="1267"/>
      <c r="U39" s="2098" t="s">
        <v>420</v>
      </c>
      <c r="V39" s="2098"/>
      <c r="W39" s="1402"/>
      <c r="X39" s="2100" t="str">
        <f>IF(TITLE_NUMBER_PR_CHANGE="",IF(TITLE_NUMBER_PR="","",TITLE_NUMBER_PR),TITLE_NUMBER_PR_CHANGE)</f>
        <v>313-Р</v>
      </c>
      <c r="Y39" s="2100"/>
      <c r="Z39" s="2100"/>
      <c r="AA39" s="2100"/>
      <c r="AB39" s="2100"/>
      <c r="AC39" s="2100"/>
      <c r="AD39" s="2100"/>
      <c r="AE39" s="2100"/>
      <c r="AF39" s="322"/>
      <c r="AG39" s="2100" t="str">
        <f>IF(TITLE_NUMBER_PR_CHANGE="",IF(TITLE_NUMBER_PR="","",TITLE_NUMBER_PR),TITLE_NUMBER_PR_CHANGE)</f>
        <v>313-Р</v>
      </c>
      <c r="AH39" s="2100"/>
      <c r="AI39" s="2100"/>
      <c r="AJ39" s="2100"/>
      <c r="AK39" s="2100"/>
      <c r="AL39" s="2100"/>
      <c r="AM39" s="2100"/>
      <c r="AN39" s="2100"/>
      <c r="AO39" s="322"/>
      <c r="AP39" s="322"/>
      <c r="AQ39" s="268"/>
      <c r="AR39" s="368"/>
      <c r="AS39" s="368"/>
      <c r="AT39" s="368"/>
      <c r="AU39" s="368"/>
      <c r="AV39" s="368"/>
    </row>
    <row s="3644"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421</v>
      </c>
      <c r="AG40" s="322"/>
      <c r="AH40" s="322"/>
      <c r="AI40" s="322"/>
      <c r="AJ40" s="322"/>
      <c r="AK40" s="322"/>
      <c r="AL40" s="322"/>
      <c r="AM40" s="322"/>
      <c r="AN40" s="322"/>
      <c r="AO40" s="266" t="s">
        <v>421</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295</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296</v>
      </c>
    </row>
    <row customHeight="1" ht="14.25">
      <c r="R43" s="377"/>
      <c r="S43" s="377"/>
      <c r="T43" s="377"/>
      <c r="U43" s="2125" t="s">
        <v>87</v>
      </c>
      <c r="V43" s="2062" t="s">
        <v>423</v>
      </c>
      <c r="W43" s="289"/>
      <c r="X43" s="2126" t="s">
        <v>424</v>
      </c>
      <c r="Y43" s="2146"/>
      <c r="Z43" s="2146"/>
      <c r="AA43" s="2146"/>
      <c r="AB43" s="2146"/>
      <c r="AC43" s="2127"/>
      <c r="AD43" s="2127"/>
      <c r="AE43" s="2128"/>
      <c r="AF43" s="2129" t="s">
        <v>425</v>
      </c>
      <c r="AG43" s="2126" t="s">
        <v>424</v>
      </c>
      <c r="AH43" s="2146"/>
      <c r="AI43" s="2146"/>
      <c r="AJ43" s="2146"/>
      <c r="AK43" s="2146"/>
      <c r="AL43" s="2127"/>
      <c r="AM43" s="2127"/>
      <c r="AN43" s="2128"/>
      <c r="AO43" s="2129" t="s">
        <v>426</v>
      </c>
      <c r="AP43" s="2132" t="s">
        <v>427</v>
      </c>
      <c r="AQ43" s="1971"/>
    </row>
    <row customHeight="1" ht="33.75">
      <c r="R44" s="377"/>
      <c r="S44" s="377"/>
      <c r="T44" s="377"/>
      <c r="U44" s="2125"/>
      <c r="V44" s="2062"/>
      <c r="W44" s="1038"/>
      <c r="X44" s="2144" t="s">
        <v>452</v>
      </c>
      <c r="Y44" s="2153" t="s">
        <v>453</v>
      </c>
      <c r="Z44" s="2153"/>
      <c r="AA44" s="2153"/>
      <c r="AB44" s="2153"/>
      <c r="AC44" s="2144" t="s">
        <v>431</v>
      </c>
      <c r="AD44" s="2162"/>
      <c r="AE44" s="2163"/>
      <c r="AF44" s="2130"/>
      <c r="AG44" s="2144" t="s">
        <v>452</v>
      </c>
      <c r="AH44" s="2153" t="s">
        <v>453</v>
      </c>
      <c r="AI44" s="2153"/>
      <c r="AJ44" s="2153"/>
      <c r="AK44" s="2153"/>
      <c r="AL44" s="2144" t="s">
        <v>431</v>
      </c>
      <c r="AM44" s="2162"/>
      <c r="AN44" s="2163"/>
      <c r="AO44" s="2130"/>
      <c r="AP44" s="2133"/>
      <c r="AQ44" s="1971"/>
    </row>
    <row customHeight="1" ht="14.25">
      <c r="R45" s="377"/>
      <c r="S45" s="377"/>
      <c r="T45" s="377"/>
      <c r="U45" s="2125"/>
      <c r="V45" s="2062"/>
      <c r="W45" s="1038"/>
      <c r="X45" s="2166"/>
      <c r="Y45" s="2154" t="s">
        <v>454</v>
      </c>
      <c r="Z45" s="2121" t="s">
        <v>455</v>
      </c>
      <c r="AA45" s="2157"/>
      <c r="AB45" s="2122"/>
      <c r="AC45" s="2145"/>
      <c r="AD45" s="2164"/>
      <c r="AE45" s="2165"/>
      <c r="AF45" s="2130"/>
      <c r="AG45" s="2166"/>
      <c r="AH45" s="2154" t="s">
        <v>454</v>
      </c>
      <c r="AI45" s="2121" t="s">
        <v>455</v>
      </c>
      <c r="AJ45" s="2157"/>
      <c r="AK45" s="2122"/>
      <c r="AL45" s="2145"/>
      <c r="AM45" s="2164"/>
      <c r="AN45" s="2165"/>
      <c r="AO45" s="2130"/>
      <c r="AP45" s="2133"/>
      <c r="AQ45" s="1971"/>
    </row>
    <row customHeight="1" ht="25.5">
      <c r="R46" s="377"/>
      <c r="S46" s="377"/>
      <c r="T46" s="377"/>
      <c r="U46" s="2125"/>
      <c r="V46" s="2062"/>
      <c r="W46" s="1038"/>
      <c r="X46" s="2166"/>
      <c r="Y46" s="2155"/>
      <c r="Z46" s="2154" t="s">
        <v>456</v>
      </c>
      <c r="AA46" s="2121" t="s">
        <v>457</v>
      </c>
      <c r="AB46" s="2122"/>
      <c r="AC46" s="2154" t="s">
        <v>441</v>
      </c>
      <c r="AD46" s="2158" t="s">
        <v>442</v>
      </c>
      <c r="AE46" s="2159"/>
      <c r="AF46" s="2130"/>
      <c r="AG46" s="2166"/>
      <c r="AH46" s="2155"/>
      <c r="AI46" s="2154" t="s">
        <v>456</v>
      </c>
      <c r="AJ46" s="2121" t="s">
        <v>457</v>
      </c>
      <c r="AK46" s="2122"/>
      <c r="AL46" s="2154" t="s">
        <v>441</v>
      </c>
      <c r="AM46" s="2158" t="s">
        <v>442</v>
      </c>
      <c r="AN46" s="2159"/>
      <c r="AO46" s="2130"/>
      <c r="AP46" s="2133"/>
      <c r="AQ46" s="1971"/>
    </row>
    <row customHeight="1" ht="62.25">
      <c r="A47" s="1288"/>
      <c r="B47" s="1288" t="s">
        <v>134</v>
      </c>
      <c r="C47" s="1288" t="s">
        <v>135</v>
      </c>
      <c r="D47" s="1288" t="s">
        <v>136</v>
      </c>
      <c r="E47" s="1340" t="s">
        <v>432</v>
      </c>
      <c r="F47" s="1340" t="s">
        <v>433</v>
      </c>
      <c r="G47" s="1340" t="s">
        <v>434</v>
      </c>
      <c r="H47" s="1340" t="s">
        <v>435</v>
      </c>
      <c r="I47" s="1340" t="s">
        <v>436</v>
      </c>
      <c r="J47" s="1340" t="s">
        <v>437</v>
      </c>
      <c r="K47" s="1340" t="s">
        <v>438</v>
      </c>
      <c r="L47" s="1340" t="s">
        <v>458</v>
      </c>
      <c r="M47" s="1340" t="s">
        <v>412</v>
      </c>
      <c r="R47" s="377"/>
      <c r="S47" s="377"/>
      <c r="T47" s="377"/>
      <c r="U47" s="2125"/>
      <c r="V47" s="2062"/>
      <c r="W47" s="290"/>
      <c r="X47" s="2145"/>
      <c r="Y47" s="2156"/>
      <c r="Z47" s="2156"/>
      <c r="AA47" s="1237" t="s">
        <v>459</v>
      </c>
      <c r="AB47" s="1237" t="s">
        <v>460</v>
      </c>
      <c r="AC47" s="2156"/>
      <c r="AD47" s="2160"/>
      <c r="AE47" s="2161"/>
      <c r="AF47" s="2131"/>
      <c r="AG47" s="2145"/>
      <c r="AH47" s="2156"/>
      <c r="AI47" s="2156"/>
      <c r="AJ47" s="1237" t="s">
        <v>459</v>
      </c>
      <c r="AK47" s="1237" t="s">
        <v>460</v>
      </c>
      <c r="AL47" s="2156"/>
      <c r="AM47" s="2160"/>
      <c r="AN47" s="2161"/>
      <c r="AO47" s="2131"/>
      <c r="AP47" s="2134"/>
      <c r="AQ47" s="1971"/>
    </row>
    <row s="2610"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108</v>
      </c>
      <c r="V48" s="1281" t="s">
        <v>109</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183</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122</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183</v>
      </c>
      <c r="B50" s="1296" t="s">
        <v>184</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394</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395</v>
      </c>
      <c r="AS50" s="506"/>
      <c r="AT50" s="506" t="str">
        <f>IF(V50="","",V50)</f>
        <v>Территория действия тарифа</v>
      </c>
      <c r="AU50" s="506"/>
      <c r="AV50" s="506"/>
    </row>
    <row customHeight="1" ht="22.5">
      <c r="A51" s="1296" t="s">
        <v>183</v>
      </c>
      <c r="B51" s="1296" t="s">
        <v>184</v>
      </c>
      <c r="C51" s="1296" t="s">
        <v>185</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396</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397</v>
      </c>
      <c r="AS51" s="506"/>
      <c r="AT51" s="506" t="str">
        <f>IF(V51="","",V51)</f>
        <v>Наименование системы теплоснабжения </v>
      </c>
      <c r="AU51" s="506"/>
      <c r="AV51" s="506"/>
    </row>
    <row customHeight="1" ht="21">
      <c r="A52" s="1296" t="s">
        <v>183</v>
      </c>
      <c r="B52" s="1296" t="s">
        <v>184</v>
      </c>
      <c r="C52" s="1296" t="s">
        <v>185</v>
      </c>
      <c r="D52" s="1296" t="s">
        <v>186</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398</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399</v>
      </c>
      <c r="AS52" s="506"/>
      <c r="AT52" s="506" t="str">
        <f>IF(V52="","",V52)</f>
        <v>Источник тепловой энергии  </v>
      </c>
      <c r="AU52" s="506"/>
      <c r="AV52" s="506"/>
    </row>
    <row s="2611" customFormat="1" customHeight="1" ht="0">
      <c r="A53" s="1405" t="s">
        <v>183</v>
      </c>
      <c r="B53" s="1405" t="s">
        <v>184</v>
      </c>
      <c r="C53" s="1405" t="s">
        <v>185</v>
      </c>
      <c r="D53" s="1405" t="s">
        <v>186</v>
      </c>
      <c r="E53" s="2168"/>
      <c r="F53" s="2168"/>
      <c r="G53" s="2168"/>
      <c r="H53" s="2170"/>
      <c r="I53" s="1971" t="str">
        <f>U52&amp;".1"</f>
        <v>....1</v>
      </c>
      <c r="J53" s="1405"/>
      <c r="K53" s="1405"/>
      <c r="L53" s="1405"/>
      <c r="M53" s="1411" t="s">
        <v>400</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183</v>
      </c>
      <c r="B54" s="1296" t="s">
        <v>184</v>
      </c>
      <c r="C54" s="1296" t="s">
        <v>185</v>
      </c>
      <c r="D54" s="1296" t="s">
        <v>186</v>
      </c>
      <c r="E54" s="2168"/>
      <c r="F54" s="2168"/>
      <c r="G54" s="2168"/>
      <c r="H54" s="2170"/>
      <c r="I54" s="1955"/>
      <c r="J54" s="1971" t="str">
        <f>I53&amp;".1"</f>
        <v>....1.1</v>
      </c>
      <c r="K54" s="1296"/>
      <c r="L54" s="1296"/>
      <c r="M54" s="1340" t="s">
        <v>403</v>
      </c>
      <c r="Q54" s="2111"/>
      <c r="R54" s="2111">
        <v>1</v>
      </c>
      <c r="S54" s="524"/>
      <c r="T54" s="353"/>
      <c r="U54" s="1366" t="str">
        <f>$J54</f>
        <v>....1.1</v>
      </c>
      <c r="V54" s="274" t="s">
        <v>404</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405</v>
      </c>
      <c r="AS54" s="506"/>
      <c r="AT54" s="506" t="str">
        <f>IF(V54="","",V54)</f>
        <v>Группа потребителей</v>
      </c>
      <c r="AU54" s="506"/>
      <c r="AV54" s="506"/>
    </row>
    <row customHeight="1" ht="21">
      <c r="A55" s="1296" t="s">
        <v>183</v>
      </c>
      <c r="B55" s="1296" t="s">
        <v>184</v>
      </c>
      <c r="C55" s="1296" t="s">
        <v>185</v>
      </c>
      <c r="D55" s="1296" t="s">
        <v>186</v>
      </c>
      <c r="E55" s="2168"/>
      <c r="F55" s="2168"/>
      <c r="G55" s="2168"/>
      <c r="H55" s="2170"/>
      <c r="I55" s="1955"/>
      <c r="J55" s="1955"/>
      <c r="K55" s="1971" t="str">
        <f>J54&amp;".1"</f>
        <v>....1.1.1</v>
      </c>
      <c r="L55" s="125"/>
      <c r="M55" s="1340" t="s">
        <v>406</v>
      </c>
      <c r="Q55" s="2111"/>
      <c r="R55" s="2111"/>
      <c r="S55" s="524">
        <v>1</v>
      </c>
      <c r="T55" s="353"/>
      <c r="U55" s="1366" t="str">
        <f>$K55</f>
        <v>....1.1.1</v>
      </c>
      <c r="V55" s="1377"/>
      <c r="W55" s="288"/>
      <c r="X55" s="757"/>
      <c r="Y55" s="757"/>
      <c r="Z55" s="757"/>
      <c r="AA55" s="757"/>
      <c r="AB55" s="1435"/>
      <c r="AC55" s="2112"/>
      <c r="AD55" s="1981" t="s">
        <v>61</v>
      </c>
      <c r="AE55" s="2112"/>
      <c r="AF55" s="1981" t="s">
        <v>61</v>
      </c>
      <c r="AG55" s="1437"/>
      <c r="AH55" s="757"/>
      <c r="AI55" s="757"/>
      <c r="AJ55" s="757"/>
      <c r="AK55" s="1285"/>
      <c r="AL55" s="2112"/>
      <c r="AM55" s="1981" t="s">
        <v>61</v>
      </c>
      <c r="AN55" s="2112"/>
      <c r="AO55" s="1981" t="s">
        <v>61</v>
      </c>
      <c r="AP55" s="1378"/>
      <c r="AQ55" s="1337" t="s">
        <v>449</v>
      </c>
      <c r="AR55" s="517">
        <f>STRCHECKDATE(X57:AP57)</f>
      </c>
      <c r="AS55" s="506"/>
      <c r="AT55" s="506" t="str">
        <f>IF(V55="","",V55)</f>
        <v/>
      </c>
      <c r="AU55" s="506"/>
      <c r="AV55" s="506"/>
    </row>
    <row customHeight="1" ht="11.25">
      <c r="A56" s="1296" t="s">
        <v>183</v>
      </c>
      <c r="B56" s="1296" t="s">
        <v>184</v>
      </c>
      <c r="C56" s="1296" t="s">
        <v>185</v>
      </c>
      <c r="D56" s="1296" t="s">
        <v>186</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450</v>
      </c>
      <c r="AR56" s="517">
        <f>STRCHECKDATE(X58:AP58)</f>
      </c>
      <c r="AS56" s="506"/>
      <c r="AT56" s="506" t="str">
        <f>IF(V56="","",V56)</f>
        <v/>
      </c>
      <c r="AU56" s="506"/>
      <c r="AV56" s="506"/>
    </row>
    <row customHeight="1" ht="0">
      <c r="A57" s="1296" t="s">
        <v>183</v>
      </c>
      <c r="B57" s="1296" t="s">
        <v>184</v>
      </c>
      <c r="C57" s="1296" t="s">
        <v>185</v>
      </c>
      <c r="D57" s="1296" t="s">
        <v>186</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183</v>
      </c>
      <c r="B58" s="1296" t="s">
        <v>184</v>
      </c>
      <c r="C58" s="1296" t="s">
        <v>185</v>
      </c>
      <c r="D58" s="1296" t="s">
        <v>186</v>
      </c>
      <c r="E58" s="2168"/>
      <c r="F58" s="2168"/>
      <c r="G58" s="2168"/>
      <c r="H58" s="2170"/>
      <c r="I58" s="1955"/>
      <c r="J58" s="1955"/>
      <c r="K58" s="1971"/>
      <c r="L58" s="1296"/>
      <c r="M58" s="1340"/>
      <c r="Q58" s="2111"/>
      <c r="R58" s="2111"/>
      <c r="S58" s="1361"/>
      <c r="T58" s="352"/>
      <c r="U58" s="1308"/>
      <c r="V58" s="276" t="s">
        <v>451</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183</v>
      </c>
      <c r="B59" s="1296" t="s">
        <v>184</v>
      </c>
      <c r="C59" s="1296" t="s">
        <v>185</v>
      </c>
      <c r="D59" s="1296" t="s">
        <v>186</v>
      </c>
      <c r="E59" s="2168"/>
      <c r="F59" s="2168"/>
      <c r="G59" s="2168"/>
      <c r="H59" s="2170"/>
      <c r="I59" s="1955"/>
      <c r="J59" s="1971"/>
      <c r="K59" s="1296"/>
      <c r="L59" s="1296"/>
      <c r="M59" s="1340"/>
      <c r="Q59" s="2111"/>
      <c r="R59" s="2111"/>
      <c r="S59" s="1361"/>
      <c r="T59" s="352"/>
      <c r="U59" s="1308"/>
      <c r="V59" s="275" t="s">
        <v>408</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183</v>
      </c>
      <c r="B60" s="1296" t="s">
        <v>184</v>
      </c>
      <c r="C60" s="1296" t="s">
        <v>185</v>
      </c>
      <c r="D60" s="1296" t="s">
        <v>186</v>
      </c>
      <c r="E60" s="2168"/>
      <c r="F60" s="2168"/>
      <c r="G60" s="2168"/>
      <c r="H60" s="2170"/>
      <c r="I60" s="1971"/>
      <c r="J60" s="1296"/>
      <c r="K60" s="1296"/>
      <c r="L60" s="1296"/>
      <c r="M60" s="1340"/>
      <c r="Q60" s="2111"/>
      <c r="R60" s="1361"/>
      <c r="S60" s="1361"/>
      <c r="T60" s="352"/>
      <c r="U60" s="1308"/>
      <c r="V60" s="364" t="s">
        <v>409</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183</v>
      </c>
      <c r="B61" s="1296" t="s">
        <v>184</v>
      </c>
      <c r="C61" s="1296" t="s">
        <v>185</v>
      </c>
      <c r="D61" s="1296" t="s">
        <v>186</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604" customFormat="1" customHeight="1" ht="0">
      <c r="A62" s="1405" t="s">
        <v>183</v>
      </c>
      <c r="B62" s="1405" t="s">
        <v>184</v>
      </c>
      <c r="C62" s="1405" t="s">
        <v>185</v>
      </c>
      <c r="D62" s="1404"/>
      <c r="E62" s="2168"/>
      <c r="F62" s="2168"/>
      <c r="G62" s="2167"/>
      <c r="H62" s="1404"/>
      <c r="I62" s="1404"/>
      <c r="J62" s="1404"/>
      <c r="K62" s="1404"/>
      <c r="L62" s="1404"/>
      <c r="M62" s="1407"/>
      <c r="N62" s="1408"/>
      <c r="O62" s="1408"/>
      <c r="P62" s="347"/>
      <c r="Q62" s="1346"/>
      <c r="R62" s="1347"/>
      <c r="S62" s="1346"/>
      <c r="T62" s="1346"/>
      <c r="U62" s="1352"/>
      <c r="V62" s="1355" t="s">
        <v>161</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604" customFormat="1" customHeight="1" ht="0">
      <c r="A63" s="1405" t="s">
        <v>183</v>
      </c>
      <c r="B63" s="1405" t="s">
        <v>184</v>
      </c>
      <c r="C63" s="1404"/>
      <c r="D63" s="1404"/>
      <c r="E63" s="2168"/>
      <c r="F63" s="2167"/>
      <c r="G63" s="1404"/>
      <c r="H63" s="1404"/>
      <c r="I63" s="1404"/>
      <c r="J63" s="1404"/>
      <c r="K63" s="1404"/>
      <c r="L63" s="1404"/>
      <c r="M63" s="1407"/>
      <c r="N63" s="1409"/>
      <c r="O63" s="1409"/>
      <c r="P63" s="347"/>
      <c r="Q63" s="1346"/>
      <c r="R63" s="1347"/>
      <c r="S63" s="1346"/>
      <c r="T63" s="1346"/>
      <c r="U63" s="1352"/>
      <c r="V63" s="1355" t="s">
        <v>162</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1" customFormat="1" customHeight="1" ht="0">
      <c r="A64" s="1405" t="s">
        <v>183</v>
      </c>
      <c r="B64" s="1405"/>
      <c r="C64" s="1405"/>
      <c r="D64" s="1405"/>
      <c r="E64" s="2167"/>
      <c r="F64" s="1405"/>
      <c r="G64" s="1405"/>
      <c r="H64" s="1405"/>
      <c r="I64" s="1405"/>
      <c r="J64" s="1405"/>
      <c r="K64" s="1405"/>
      <c r="L64" s="1405"/>
      <c r="M64" s="1411"/>
      <c r="N64" s="1409"/>
      <c r="O64" s="1409"/>
      <c r="P64" s="347"/>
      <c r="Q64" s="385"/>
      <c r="R64" s="1374"/>
      <c r="S64" s="385"/>
      <c r="T64" s="385"/>
      <c r="U64" s="1352"/>
      <c r="V64" s="1355" t="s">
        <v>163</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604"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164</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1E155-64B3-67A2-E555-9FD86AC7D878}" mc:Ignorable="x14ac xr xr2 xr3">
  <sheetPr>
    <tabColor theme="6" tint="0.4"/>
  </sheetPr>
  <dimension ref="A1:AZ69"/>
  <sheetViews>
    <sheetView topLeftCell="A1" showGridLines="0" zoomScale="90" workbookViewId="0">
      <selection activeCell="AB312" sqref="AB312:AB317"/>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3626" width="19.140625" hidden="1" customWidth="1"/>
    <col min="13" max="14" style="3627" width="12.28125" hidden="1" customWidth="1"/>
    <col min="15" max="15" style="3627" width="23.421875" hidden="1" customWidth="1"/>
    <col min="16" max="16" style="3627" width="3.7109375" hidden="1" customWidth="1"/>
    <col min="17" max="17" style="3629" width="3.7109375" hidden="1" customWidth="1"/>
    <col min="18" max="18" style="3949" width="3.7109375" customWidth="1"/>
    <col min="19" max="19" style="3950" width="12.7109375" customWidth="1"/>
    <col min="20" max="20" style="3042" width="32.00390625" customWidth="1"/>
    <col min="21" max="21" style="3042" width="0.140625" customWidth="1"/>
    <col min="22" max="23" style="3042" width="21.7109375" hidden="1" customWidth="1"/>
    <col min="24" max="24" style="3042" width="11.7109375" hidden="1" customWidth="1"/>
    <col min="25" max="25" style="3042" width="3.7109375" hidden="1" customWidth="1"/>
    <col min="26" max="26" style="3042" width="11.7109375" hidden="1" customWidth="1"/>
    <col min="27" max="27" style="3042" width="8.57421875" hidden="1" customWidth="1"/>
    <col min="28" max="28" style="3042" width="5.421875" customWidth="1"/>
    <col min="29" max="30" style="3042" width="3.7109375" customWidth="1"/>
    <col min="31" max="31" style="3042" width="24.7109375" customWidth="1"/>
    <col min="32" max="34" style="3042" width="3.7109375" customWidth="1"/>
    <col min="35" max="35" style="3042" width="24.7109375" customWidth="1"/>
    <col min="36" max="38" style="3042" width="3.7109375" customWidth="1"/>
    <col min="39" max="39" style="3042" width="18.8515625" customWidth="1"/>
    <col min="40" max="41" style="3042" width="21.7109375" customWidth="1"/>
    <col min="42" max="42" style="3042" width="11.7109375" customWidth="1"/>
    <col min="43" max="43" style="3042" width="3.7109375" customWidth="1"/>
    <col min="44" max="44" style="3042" width="11.7109375" customWidth="1"/>
    <col min="45" max="45" style="3042" width="8.57421875" customWidth="1"/>
    <col min="46" max="46" style="3042" width="4.7109375" customWidth="1"/>
    <col min="47" max="47" style="3042"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122</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393</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394</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395</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396</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397</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398</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399</v>
      </c>
      <c r="AW5" s="506"/>
      <c r="AX5" s="506" t="str">
        <f>IF(T5="","",T5)</f>
        <v>Источник тепловой энергии  </v>
      </c>
      <c r="AY5" s="506"/>
      <c r="AZ5" s="506"/>
    </row>
    <row s="2611" customFormat="1" customHeight="1" ht="14.25" hidden="1">
      <c r="A6" s="1373"/>
      <c r="B6" s="1373"/>
      <c r="C6" s="1373"/>
      <c r="D6" s="1373"/>
      <c r="E6" s="2108"/>
      <c r="F6" s="2108"/>
      <c r="G6" s="2108"/>
      <c r="H6" s="2108"/>
      <c r="I6" s="2109">
        <f>S5&amp;".1"</f>
      </c>
      <c r="J6" s="1373"/>
      <c r="K6" s="1373"/>
      <c r="L6" s="1376" t="s">
        <v>400</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1"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61</v>
      </c>
      <c r="Z8" s="2112"/>
      <c r="AA8" s="1981" t="s">
        <v>61</v>
      </c>
      <c r="AB8" s="1981" t="s">
        <v>56</v>
      </c>
      <c r="AC8" s="2180"/>
      <c r="AD8" s="2057">
        <v>1</v>
      </c>
      <c r="AE8" s="2193"/>
      <c r="AF8" s="1981" t="s">
        <v>56</v>
      </c>
      <c r="AG8" s="2180"/>
      <c r="AH8" s="2057">
        <v>1</v>
      </c>
      <c r="AI8" s="2193"/>
      <c r="AJ8" s="1981" t="s">
        <v>56</v>
      </c>
      <c r="AK8" s="301"/>
      <c r="AL8" s="1367">
        <v>1</v>
      </c>
      <c r="AM8" s="1428"/>
      <c r="AN8" s="757"/>
      <c r="AO8" s="1285"/>
      <c r="AP8" s="1774"/>
      <c r="AQ8" s="1489" t="s">
        <v>61</v>
      </c>
      <c r="AR8" s="1774"/>
      <c r="AS8" s="1489" t="s">
        <v>61</v>
      </c>
      <c r="AT8" s="1378"/>
      <c r="AU8" s="2137" t="s">
        <v>461</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462</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463</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464</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1"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1"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604"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161</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604"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162</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1"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56</v>
      </c>
      <c r="AC19" s="1531"/>
      <c r="AD19" s="554">
        <v>1</v>
      </c>
      <c r="AE19" s="1532"/>
      <c r="AF19" s="1354" t="s">
        <v>56</v>
      </c>
      <c r="AG19" s="1531"/>
      <c r="AH19" s="554">
        <v>1</v>
      </c>
      <c r="AI19" s="1532"/>
      <c r="AJ19" s="1354" t="s">
        <v>56</v>
      </c>
      <c r="AK19" s="1533"/>
      <c r="AL19" s="554">
        <v>1</v>
      </c>
      <c r="AM19" s="1536"/>
      <c r="AN19" s="1433"/>
      <c r="AO19" s="1434"/>
      <c r="AP19" s="1776"/>
      <c r="AQ19" s="1490" t="s">
        <v>61</v>
      </c>
      <c r="AR19" s="1776"/>
      <c r="AS19" s="1490" t="s">
        <v>61</v>
      </c>
    </row>
    <row customHeight="1" ht="14.25" hidden="1">
      <c r="AV20" s="502"/>
      <c r="AW20" s="502"/>
      <c r="AX20" s="502"/>
      <c r="AY20" s="502"/>
      <c r="AZ20" s="502"/>
    </row>
    <row customHeight="1" ht="14.25" hidden="1">
      <c r="O21" s="1397" t="s">
        <v>411</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4791" customFormat="1" customHeight="1" ht="14.25" hidden="1">
      <c r="M23" s="1538"/>
      <c r="N23" s="1538"/>
      <c r="O23" s="1539" t="s">
        <v>412</v>
      </c>
      <c r="P23" s="1538"/>
      <c r="Q23" s="1540"/>
      <c r="R23" s="1540"/>
      <c r="Y23" s="1537" t="s">
        <v>414</v>
      </c>
      <c r="AA23" s="1537" t="s">
        <v>415</v>
      </c>
      <c r="AB23" s="1537" t="s">
        <v>466</v>
      </c>
      <c r="AE23" s="1537" t="s">
        <v>467</v>
      </c>
      <c r="AF23" s="1537" t="s">
        <v>466</v>
      </c>
      <c r="AI23" s="1537" t="s">
        <v>468</v>
      </c>
      <c r="AJ23" s="1537" t="s">
        <v>466</v>
      </c>
      <c r="AM23" s="1537" t="s">
        <v>469</v>
      </c>
      <c r="AQ23" s="1537" t="s">
        <v>414</v>
      </c>
      <c r="AS23" s="1537" t="s">
        <v>415</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Филиал "Шатурская ГРЭС" ПАО "Юнипро"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644"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Комитет по ценам и тарифам Московской области</v>
      </c>
      <c r="W30" s="2100"/>
      <c r="X30" s="2100"/>
      <c r="Y30" s="2100"/>
      <c r="Z30" s="2100"/>
      <c r="AA30" s="322"/>
      <c r="AB30" s="2100" t="str">
        <f>IF(TITLE_NAME_OR_PR_CHANGE="",IF(TITLE_NAME_OR_PR="","",TITLE_NAME_OR_PR),TITLE_NAME_OR_PR_CHANGE)</f>
        <v>Комитет по ценам и тарифам Московской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644" customFormat="1" customHeight="1" ht="18.75">
      <c r="A31" s="1398"/>
      <c r="B31" s="1398"/>
      <c r="C31" s="1398"/>
      <c r="D31" s="1398"/>
      <c r="E31" s="1398"/>
      <c r="F31" s="1398"/>
      <c r="G31" s="1398"/>
      <c r="H31" s="1398"/>
      <c r="I31" s="1398"/>
      <c r="J31" s="1398"/>
      <c r="K31" s="1398"/>
      <c r="L31" s="1399"/>
      <c r="M31" s="1398"/>
      <c r="N31" s="1398"/>
      <c r="O31" s="1398"/>
      <c r="P31" s="1398"/>
      <c r="Q31" s="1398"/>
      <c r="S31" s="2098" t="s">
        <v>417</v>
      </c>
      <c r="T31" s="2098"/>
      <c r="U31" s="1402"/>
      <c r="V31" s="2099" t="str">
        <f>IF(TITLE_DATE_PR_CHANGE="",IF(TITLE_DATE_PR="","",TITLE_DATE_PR),TITLE_DATE_PR_CHANGE)</f>
        <v>45280.432291666664</v>
      </c>
      <c r="W31" s="2099"/>
      <c r="X31" s="2099"/>
      <c r="Y31" s="2099"/>
      <c r="Z31" s="2099"/>
      <c r="AA31" s="322"/>
      <c r="AB31" s="2099" t="str">
        <f>IF(TITLE_DATE_PR_CHANGE="",IF(TITLE_DATE_PR="","",TITLE_DATE_PR),TITLE_DATE_PR_CHANGE)</f>
        <v>45280.432291666664</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644" customFormat="1" customHeight="1" ht="18.75">
      <c r="A32" s="1398"/>
      <c r="B32" s="1398"/>
      <c r="C32" s="1398"/>
      <c r="D32" s="1398"/>
      <c r="E32" s="1398"/>
      <c r="F32" s="1398"/>
      <c r="G32" s="1398"/>
      <c r="H32" s="1398"/>
      <c r="I32" s="1398"/>
      <c r="J32" s="1398"/>
      <c r="K32" s="1398"/>
      <c r="L32" s="1399"/>
      <c r="M32" s="1398"/>
      <c r="N32" s="1398"/>
      <c r="O32" s="1398"/>
      <c r="P32" s="1398"/>
      <c r="Q32" s="1398"/>
      <c r="S32" s="2098" t="s">
        <v>418</v>
      </c>
      <c r="T32" s="2098"/>
      <c r="U32" s="1402"/>
      <c r="V32" s="2100" t="str">
        <f>IF(TITLE_NUMBER_PR_CHANGE="",IF(TITLE_NUMBER_PR="","",TITLE_NUMBER_PR),TITLE_NUMBER_PR_CHANGE)</f>
        <v>313-Р</v>
      </c>
      <c r="W32" s="2100"/>
      <c r="X32" s="2100"/>
      <c r="Y32" s="2100"/>
      <c r="Z32" s="2100"/>
      <c r="AA32" s="322"/>
      <c r="AB32" s="2100" t="str">
        <f>IF(TITLE_NUMBER_PR_CHANGE="",IF(TITLE_NUMBER_PR="","",TITLE_NUMBER_PR),TITLE_NUMBER_PR_CHANGE)</f>
        <v>313-Р</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644"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3" s="2100"/>
      <c r="X33" s="2100"/>
      <c r="Y33" s="2100"/>
      <c r="Z33" s="2100"/>
      <c r="AA33" s="322"/>
      <c r="AB33"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644"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417</v>
      </c>
      <c r="T35" s="2098"/>
      <c r="U35" s="1402"/>
      <c r="V35" s="2099" t="str">
        <f>IF(TITLE_DATE_PR_CHANGE="",IF(TITLE_DATE_PR="","",TITLE_DATE_PR),TITLE_DATE_PR_CHANGE)</f>
        <v>45280.432291666664</v>
      </c>
      <c r="W35" s="2099"/>
      <c r="X35" s="2099"/>
      <c r="Y35" s="2099"/>
      <c r="Z35" s="2099"/>
      <c r="AA35" s="322"/>
      <c r="AB35" s="2099" t="str">
        <f>IF(TITLE_DATE_PR_CHANGE="",IF(TITLE_DATE_PR="","",TITLE_DATE_PR),TITLE_DATE_PR_CHANGE)</f>
        <v>45280.432291666664</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644"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418</v>
      </c>
      <c r="T36" s="2098"/>
      <c r="U36" s="1402"/>
      <c r="V36" s="2100" t="str">
        <f>IF(TITLE_NUMBER_PR_CHANGE="",IF(TITLE_NUMBER_PR="","",TITLE_NUMBER_PR),TITLE_NUMBER_PR_CHANGE)</f>
        <v>313-Р</v>
      </c>
      <c r="W36" s="2100"/>
      <c r="X36" s="2100"/>
      <c r="Y36" s="2100"/>
      <c r="Z36" s="2100"/>
      <c r="AA36" s="322"/>
      <c r="AB36" s="2100" t="str">
        <f>IF(TITLE_NUMBER_PR_CHANGE="",IF(TITLE_NUMBER_PR="","",TITLE_NUMBER_PR),TITLE_NUMBER_PR_CHANGE)</f>
        <v>313-Р</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644"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421</v>
      </c>
      <c r="AB37" s="322"/>
      <c r="AC37" s="322"/>
      <c r="AD37" s="322"/>
      <c r="AE37" s="322"/>
      <c r="AF37" s="322"/>
      <c r="AG37" s="322"/>
      <c r="AH37" s="322"/>
      <c r="AI37" s="322"/>
      <c r="AJ37" s="322"/>
      <c r="AK37" s="322"/>
      <c r="AL37" s="322"/>
      <c r="AM37" s="322"/>
      <c r="AN37" s="322"/>
      <c r="AO37" s="322"/>
      <c r="AP37" s="322"/>
      <c r="AQ37" s="322"/>
      <c r="AR37" s="322"/>
      <c r="AS37" s="266" t="s">
        <v>421</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295</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296</v>
      </c>
    </row>
    <row customHeight="1" ht="14.25">
      <c r="Q40" s="279"/>
      <c r="R40" s="377"/>
      <c r="S40" s="2125" t="s">
        <v>87</v>
      </c>
      <c r="T40" s="2062" t="s">
        <v>470</v>
      </c>
      <c r="U40" s="289"/>
      <c r="V40" s="2127"/>
      <c r="W40" s="2127"/>
      <c r="X40" s="2127"/>
      <c r="Y40" s="2127"/>
      <c r="Z40" s="2128"/>
      <c r="AA40" s="2189" t="s">
        <v>425</v>
      </c>
      <c r="AB40" s="2173" t="s">
        <v>471</v>
      </c>
      <c r="AC40" s="2146"/>
      <c r="AD40" s="2146"/>
      <c r="AE40" s="2174"/>
      <c r="AF40" s="2146" t="s">
        <v>472</v>
      </c>
      <c r="AG40" s="2146"/>
      <c r="AH40" s="2146"/>
      <c r="AI40" s="2174"/>
      <c r="AJ40" s="2173" t="s">
        <v>473</v>
      </c>
      <c r="AK40" s="2146"/>
      <c r="AL40" s="2146"/>
      <c r="AM40" s="2174"/>
      <c r="AN40" s="2173" t="s">
        <v>424</v>
      </c>
      <c r="AO40" s="2146"/>
      <c r="AP40" s="2127"/>
      <c r="AQ40" s="2127"/>
      <c r="AR40" s="2128"/>
      <c r="AS40" s="2129" t="s">
        <v>425</v>
      </c>
      <c r="AT40" s="2132" t="s">
        <v>427</v>
      </c>
      <c r="AU40" s="1971"/>
    </row>
    <row customHeight="1" ht="33.75">
      <c r="Q41" s="279"/>
      <c r="R41" s="377"/>
      <c r="S41" s="2125"/>
      <c r="T41" s="2062"/>
      <c r="U41" s="1038"/>
      <c r="V41" s="2029" t="s">
        <v>474</v>
      </c>
      <c r="W41" s="2030"/>
      <c r="X41" s="2144" t="s">
        <v>431</v>
      </c>
      <c r="Y41" s="2162"/>
      <c r="Z41" s="2163"/>
      <c r="AA41" s="2190"/>
      <c r="AB41" s="2175"/>
      <c r="AC41" s="2176"/>
      <c r="AD41" s="2176"/>
      <c r="AE41" s="2188"/>
      <c r="AF41" s="2176"/>
      <c r="AG41" s="2176"/>
      <c r="AH41" s="2176"/>
      <c r="AI41" s="2188"/>
      <c r="AJ41" s="2175"/>
      <c r="AK41" s="2176"/>
      <c r="AL41" s="2176"/>
      <c r="AM41" s="2176"/>
      <c r="AN41" s="1971" t="s">
        <v>475</v>
      </c>
      <c r="AO41" s="1971"/>
      <c r="AP41" s="2162" t="s">
        <v>431</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4804" t="s">
        <v>476</v>
      </c>
      <c r="AO42" s="2192"/>
      <c r="AP42" s="2164"/>
      <c r="AQ42" s="2164"/>
      <c r="AR42" s="2165"/>
      <c r="AS42" s="2130"/>
      <c r="AT42" s="2133"/>
      <c r="AU42" s="1971"/>
    </row>
    <row customHeight="1" ht="14.25">
      <c r="A43" s="1400"/>
      <c r="B43" s="1400" t="s">
        <v>134</v>
      </c>
      <c r="C43" s="1400" t="s">
        <v>135</v>
      </c>
      <c r="D43" s="1400" t="s">
        <v>136</v>
      </c>
      <c r="E43" s="1394" t="s">
        <v>432</v>
      </c>
      <c r="F43" s="1394" t="s">
        <v>433</v>
      </c>
      <c r="G43" s="1394" t="s">
        <v>434</v>
      </c>
      <c r="H43" s="1394" t="s">
        <v>435</v>
      </c>
      <c r="I43" s="1394" t="s">
        <v>436</v>
      </c>
      <c r="J43" s="1394" t="s">
        <v>437</v>
      </c>
      <c r="K43" s="1394" t="s">
        <v>438</v>
      </c>
      <c r="L43" s="1394" t="s">
        <v>412</v>
      </c>
      <c r="Q43" s="279"/>
      <c r="R43" s="377"/>
      <c r="S43" s="2125"/>
      <c r="T43" s="2062"/>
      <c r="U43" s="290"/>
      <c r="V43" s="1360" t="s">
        <v>477</v>
      </c>
      <c r="W43" s="1360" t="s">
        <v>478</v>
      </c>
      <c r="X43" s="1368" t="s">
        <v>441</v>
      </c>
      <c r="Y43" s="2121" t="s">
        <v>442</v>
      </c>
      <c r="Z43" s="2122"/>
      <c r="AA43" s="2191"/>
      <c r="AB43" s="2177"/>
      <c r="AC43" s="2178"/>
      <c r="AD43" s="2178"/>
      <c r="AE43" s="2179"/>
      <c r="AF43" s="2178"/>
      <c r="AG43" s="2178"/>
      <c r="AH43" s="2178"/>
      <c r="AI43" s="2179"/>
      <c r="AJ43" s="2177"/>
      <c r="AK43" s="2178"/>
      <c r="AL43" s="2178"/>
      <c r="AM43" s="2179"/>
      <c r="AN43" s="1903" t="s">
        <v>477</v>
      </c>
      <c r="AO43" s="1903" t="s">
        <v>478</v>
      </c>
      <c r="AP43" s="1368" t="s">
        <v>441</v>
      </c>
      <c r="AQ43" s="2121" t="s">
        <v>442</v>
      </c>
      <c r="AR43" s="2122"/>
      <c r="AS43" s="2131"/>
      <c r="AT43" s="2134"/>
      <c r="AU43" s="1971"/>
    </row>
    <row s="2610"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108</v>
      </c>
      <c r="T44" s="1281" t="s">
        <v>109</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207</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122</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207</v>
      </c>
      <c r="B46" s="1393" t="s">
        <v>208</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394</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395</v>
      </c>
      <c r="AW46" s="506"/>
      <c r="AX46" s="506" t="str">
        <f>IF(T46="","",T46)</f>
        <v>Территория действия тарифа</v>
      </c>
      <c r="AY46" s="506"/>
      <c r="AZ46" s="506"/>
    </row>
    <row customHeight="1" ht="23.25">
      <c r="A47" s="1393" t="s">
        <v>207</v>
      </c>
      <c r="B47" s="1393" t="s">
        <v>208</v>
      </c>
      <c r="C47" s="1393" t="s">
        <v>209</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396</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397</v>
      </c>
      <c r="AW47" s="506"/>
      <c r="AX47" s="506" t="str">
        <f>IF(T47="","",T47)</f>
        <v>Наименование системы теплоснабжения </v>
      </c>
      <c r="AY47" s="506"/>
      <c r="AZ47" s="506"/>
    </row>
    <row customHeight="1" ht="21">
      <c r="A48" s="1393" t="s">
        <v>207</v>
      </c>
      <c r="B48" s="1393" t="s">
        <v>208</v>
      </c>
      <c r="C48" s="1393" t="s">
        <v>209</v>
      </c>
      <c r="D48" s="1393" t="s">
        <v>210</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398</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399</v>
      </c>
      <c r="AW48" s="506"/>
      <c r="AX48" s="506" t="str">
        <f>IF(T48="","",T48)</f>
        <v>Источник тепловой энергии  </v>
      </c>
      <c r="AY48" s="506"/>
      <c r="AZ48" s="506"/>
    </row>
    <row s="2611" customFormat="1" customHeight="1" ht="0">
      <c r="A49" s="1373" t="s">
        <v>207</v>
      </c>
      <c r="B49" s="1373" t="s">
        <v>208</v>
      </c>
      <c r="C49" s="1373" t="s">
        <v>209</v>
      </c>
      <c r="D49" s="1373" t="s">
        <v>210</v>
      </c>
      <c r="E49" s="2108"/>
      <c r="F49" s="2108"/>
      <c r="G49" s="2108"/>
      <c r="H49" s="2108"/>
      <c r="I49" s="2109" t="str">
        <f>S48&amp;".1"</f>
        <v>....1</v>
      </c>
      <c r="J49" s="1373"/>
      <c r="K49" s="1373"/>
      <c r="L49" s="1376" t="s">
        <v>400</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1" customFormat="1" customHeight="1" ht="0">
      <c r="A50" s="1373" t="s">
        <v>207</v>
      </c>
      <c r="B50" s="1373" t="s">
        <v>208</v>
      </c>
      <c r="C50" s="1373" t="s">
        <v>209</v>
      </c>
      <c r="D50" s="1373" t="s">
        <v>210</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207</v>
      </c>
      <c r="B51" s="1393" t="s">
        <v>208</v>
      </c>
      <c r="C51" s="1393" t="s">
        <v>209</v>
      </c>
      <c r="D51" s="1393" t="s">
        <v>210</v>
      </c>
      <c r="E51" s="2108"/>
      <c r="F51" s="2108"/>
      <c r="G51" s="2108"/>
      <c r="H51" s="2108"/>
      <c r="I51" s="2110"/>
      <c r="J51" s="2110"/>
      <c r="K51" s="2109" t="str">
        <f>S48&amp;".1"</f>
        <v>....1</v>
      </c>
      <c r="L51" s="1394"/>
      <c r="P51" s="2111"/>
      <c r="Q51" s="2111"/>
      <c r="R51" s="353">
        <v>1</v>
      </c>
      <c r="S51" s="2184" t="str">
        <f>$K51</f>
        <v>....1</v>
      </c>
      <c r="T51" s="2181" t="s">
        <v>479</v>
      </c>
      <c r="U51" s="288"/>
      <c r="V51" s="757"/>
      <c r="W51" s="1285"/>
      <c r="X51" s="1774"/>
      <c r="Y51" s="1489" t="s">
        <v>61</v>
      </c>
      <c r="Z51" s="1774"/>
      <c r="AA51" s="1489" t="s">
        <v>61</v>
      </c>
      <c r="AB51" s="1981" t="s">
        <v>56</v>
      </c>
      <c r="AC51" s="2180"/>
      <c r="AD51" s="2057">
        <v>1</v>
      </c>
      <c r="AE51" s="2172" t="s">
        <v>24</v>
      </c>
      <c r="AF51" s="1981" t="s">
        <v>56</v>
      </c>
      <c r="AG51" s="2180"/>
      <c r="AH51" s="2057">
        <v>1</v>
      </c>
      <c r="AI51" s="2172" t="s">
        <v>24</v>
      </c>
      <c r="AJ51" s="1981" t="s">
        <v>56</v>
      </c>
      <c r="AK51" s="301"/>
      <c r="AL51" s="1367">
        <v>1</v>
      </c>
      <c r="AM51" s="1432"/>
      <c r="AN51" s="757">
        <f>ROUND(AO51*1.2,2)</f>
        <v>48.92</v>
      </c>
      <c r="AO51" s="1285">
        <v>40.77</v>
      </c>
      <c r="AP51" s="3371">
        <v>45292.50832175926</v>
      </c>
      <c r="AQ51" s="1489" t="s">
        <v>61</v>
      </c>
      <c r="AR51" s="3371">
        <v>45657.50840277778</v>
      </c>
      <c r="AS51" s="1489" t="s">
        <v>61</v>
      </c>
      <c r="AT51" s="1378"/>
      <c r="AU51" s="2137" t="s">
        <v>480</v>
      </c>
      <c r="AV51" s="517">
        <f>STRCHECKDATE(V54:AT54)</f>
      </c>
      <c r="AW51" s="506"/>
      <c r="AX51" s="506" t="str">
        <f>IF(T51="","",T51)</f>
        <v>Плата за подключение к системе теплоснабжения
</v>
      </c>
      <c r="AY51" s="506"/>
      <c r="AZ51" s="506"/>
    </row>
    <row customHeight="1" ht="11.25">
      <c r="A52" s="1393" t="s">
        <v>207</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462</v>
      </c>
      <c r="AN52" s="1423"/>
      <c r="AO52" s="1526"/>
      <c r="AP52" s="1423"/>
      <c r="AQ52" s="1423"/>
      <c r="AR52" s="1423"/>
      <c r="AS52" s="1423"/>
      <c r="AT52" s="1420"/>
      <c r="AU52" s="2138"/>
      <c r="AW52" s="506"/>
      <c r="AX52" s="506"/>
      <c r="AY52" s="506"/>
      <c r="AZ52" s="506"/>
    </row>
    <row customHeight="1" ht="11.25">
      <c r="A53" s="1393" t="s">
        <v>207</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463</v>
      </c>
      <c r="AJ53" s="1423"/>
      <c r="AK53" s="1423"/>
      <c r="AL53" s="1423"/>
      <c r="AM53" s="1423"/>
      <c r="AN53" s="1423"/>
      <c r="AO53" s="1526"/>
      <c r="AP53" s="1423"/>
      <c r="AQ53" s="1423"/>
      <c r="AR53" s="1423"/>
      <c r="AS53" s="1423"/>
      <c r="AT53" s="1420"/>
      <c r="AU53" s="2138"/>
      <c r="AW53" s="506"/>
      <c r="AX53" s="506"/>
      <c r="AY53" s="506"/>
      <c r="AZ53" s="506"/>
    </row>
    <row customHeight="1" ht="11.25">
      <c r="A54" s="1393" t="s">
        <v>207</v>
      </c>
      <c r="B54" s="1393" t="s">
        <v>208</v>
      </c>
      <c r="C54" s="1393" t="s">
        <v>209</v>
      </c>
      <c r="D54" s="1393" t="s">
        <v>210</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464</v>
      </c>
      <c r="AF54" s="1423"/>
      <c r="AG54" s="1423"/>
      <c r="AH54" s="1423"/>
      <c r="AI54" s="1423"/>
      <c r="AJ54" s="1423"/>
      <c r="AK54" s="1423"/>
      <c r="AL54" s="1423"/>
      <c r="AM54" s="1423"/>
      <c r="AN54" s="1423"/>
      <c r="AO54" s="1424" t="str">
        <f>AP51&amp;"-"&amp;AR51</f>
        <v>45292.50832175926-45657.50840277778</v>
      </c>
      <c r="AP54" s="1423"/>
      <c r="AQ54" s="1423"/>
      <c r="AR54" s="1423"/>
      <c r="AS54" s="1423"/>
      <c r="AT54" s="1379"/>
      <c r="AU54" s="2138"/>
      <c r="AW54" s="506"/>
      <c r="AX54" s="506" t="str">
        <f>IF(T54="","",T54)</f>
        <v/>
      </c>
      <c r="AY54" s="506"/>
      <c r="AZ54" s="506"/>
    </row>
    <row customHeight="1" ht="11.25">
      <c r="A55" s="1393" t="s">
        <v>207</v>
      </c>
      <c r="B55" s="1393" t="s">
        <v>208</v>
      </c>
      <c r="C55" s="1393" t="s">
        <v>209</v>
      </c>
      <c r="D55" s="1393" t="s">
        <v>210</v>
      </c>
      <c r="E55" s="2108"/>
      <c r="F55" s="2108"/>
      <c r="G55" s="2108"/>
      <c r="H55" s="2108"/>
      <c r="I55" s="2110"/>
      <c r="J55" s="2109"/>
      <c r="K55" s="1393"/>
      <c r="L55" s="1394"/>
      <c r="P55" s="2111"/>
      <c r="Q55" s="2111"/>
      <c r="R55" s="352"/>
      <c r="S55" s="1308"/>
      <c r="T55" s="275" t="s">
        <v>465</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1" customFormat="1" customHeight="1" ht="0">
      <c r="A56" s="1373" t="s">
        <v>207</v>
      </c>
      <c r="B56" s="1373" t="s">
        <v>208</v>
      </c>
      <c r="C56" s="1373" t="s">
        <v>209</v>
      </c>
      <c r="D56" s="1373" t="s">
        <v>210</v>
      </c>
      <c r="E56" s="2108"/>
      <c r="F56" s="2108"/>
      <c r="G56" s="2108"/>
      <c r="H56" s="2108"/>
      <c r="I56" s="2109"/>
      <c r="J56" s="1373"/>
      <c r="K56" s="1373"/>
      <c r="L56" s="1376"/>
      <c r="M56" s="516"/>
      <c r="N56" s="516"/>
      <c r="O56" s="516"/>
      <c r="P56" s="2111"/>
      <c r="Q56" s="1361"/>
      <c r="R56" s="352"/>
      <c r="S56" s="1416"/>
      <c r="T56" s="1417" t="s">
        <v>409</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0" customFormat="1" customHeight="1" ht="0">
      <c r="A57" s="1373" t="s">
        <v>207</v>
      </c>
      <c r="B57" s="1373" t="s">
        <v>208</v>
      </c>
      <c r="C57" s="1373" t="s">
        <v>209</v>
      </c>
      <c r="D57" s="1373" t="s">
        <v>210</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604" customFormat="1" customHeight="1" ht="0">
      <c r="A58" s="1373" t="s">
        <v>207</v>
      </c>
      <c r="B58" s="1373" t="s">
        <v>208</v>
      </c>
      <c r="C58" s="1373" t="s">
        <v>209</v>
      </c>
      <c r="D58" s="1344"/>
      <c r="E58" s="2108"/>
      <c r="F58" s="2108"/>
      <c r="G58" s="2107"/>
      <c r="H58" s="1344"/>
      <c r="I58" s="1344"/>
      <c r="J58" s="1344"/>
      <c r="K58" s="1344"/>
      <c r="L58" s="1369"/>
      <c r="M58" s="1345"/>
      <c r="N58" s="1345"/>
      <c r="P58" s="1346"/>
      <c r="Q58" s="1347"/>
      <c r="R58" s="1346"/>
      <c r="S58" s="1352"/>
      <c r="T58" s="1355" t="s">
        <v>161</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604" customFormat="1" customHeight="1" ht="0">
      <c r="A59" s="1373" t="s">
        <v>207</v>
      </c>
      <c r="B59" s="1373" t="s">
        <v>208</v>
      </c>
      <c r="C59" s="1344"/>
      <c r="D59" s="1344"/>
      <c r="E59" s="2108"/>
      <c r="F59" s="2107"/>
      <c r="G59" s="1344"/>
      <c r="H59" s="1344"/>
      <c r="I59" s="1344"/>
      <c r="J59" s="1344"/>
      <c r="K59" s="1344"/>
      <c r="L59" s="1369"/>
      <c r="M59" s="1351"/>
      <c r="N59" s="1351"/>
      <c r="P59" s="1346"/>
      <c r="Q59" s="1347"/>
      <c r="R59" s="1346"/>
      <c r="S59" s="1352"/>
      <c r="T59" s="1355" t="s">
        <v>162</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1" customFormat="1" customHeight="1" ht="0">
      <c r="A60" s="1373" t="s">
        <v>207</v>
      </c>
      <c r="B60" s="1373"/>
      <c r="C60" s="1373"/>
      <c r="D60" s="1373"/>
      <c r="E60" s="2108"/>
      <c r="F60" s="1373"/>
      <c r="G60" s="1373"/>
      <c r="H60" s="1373"/>
      <c r="I60" s="1373"/>
      <c r="J60" s="1373"/>
      <c r="K60" s="1373"/>
      <c r="L60" s="1376"/>
      <c r="M60" s="1351"/>
      <c r="N60" s="1351"/>
      <c r="O60" s="524"/>
      <c r="P60" s="385"/>
      <c r="Q60" s="1374"/>
      <c r="R60" s="385"/>
      <c r="S60" s="1352"/>
      <c r="T60" s="1355" t="s">
        <v>163</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1" customFormat="1" customHeight="1" ht="0">
      <c r="A61" s="1373" t="s">
        <v>207</v>
      </c>
      <c r="B61" s="1373"/>
      <c r="C61" s="1373"/>
      <c r="D61" s="1373"/>
      <c r="E61" s="2107"/>
      <c r="F61" s="1373"/>
      <c r="G61" s="1373"/>
      <c r="H61" s="1373"/>
      <c r="I61" s="1373"/>
      <c r="J61" s="1373"/>
      <c r="K61" s="1373"/>
      <c r="L61" s="1376"/>
      <c r="M61" s="1351"/>
      <c r="N61" s="1351"/>
      <c r="O61" s="524"/>
      <c r="P61" s="385"/>
      <c r="Q61" s="1374"/>
      <c r="R61" s="385"/>
      <c r="S61" s="1352"/>
      <c r="T61" s="1355" t="s">
        <v>163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604"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C5491-78FB-E304-DD2A-73791C92710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34" width="19.140625" hidden="1" customWidth="1"/>
    <col min="13" max="14" style="3627" width="12.28125" hidden="1" customWidth="1"/>
    <col min="15" max="15" style="3627" width="23.421875" hidden="1" customWidth="1"/>
    <col min="16" max="16" style="4844"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481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455">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451"/>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451"/>
      <c r="M19" s="1392"/>
      <c r="N19" s="1392"/>
      <c r="O19" s="1392"/>
      <c r="P19" s="1392"/>
      <c r="Q19" s="1401"/>
      <c r="R19" s="1401"/>
      <c r="S19" s="735"/>
      <c r="AB19" s="1396"/>
      <c r="AI19" s="1396"/>
      <c r="AL19" s="517"/>
      <c r="AM19" s="517"/>
      <c r="AN19" s="517"/>
      <c r="AO19" s="517"/>
      <c r="AP19" s="517"/>
    </row>
    <row s="3625" customFormat="1" customHeight="1" ht="12" hidden="1">
      <c r="L20" s="1451"/>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382" t="s">
        <v>489</v>
      </c>
      <c r="W38" s="2118" t="s">
        <v>430</v>
      </c>
      <c r="X38" s="2120"/>
      <c r="Y38" s="2118" t="s">
        <v>431</v>
      </c>
      <c r="Z38" s="2119"/>
      <c r="AA38" s="2120"/>
      <c r="AB38" s="2130"/>
      <c r="AC38" s="1382" t="s">
        <v>489</v>
      </c>
      <c r="AD38" s="2118" t="s">
        <v>430</v>
      </c>
      <c r="AE38" s="2120"/>
      <c r="AF38" s="2118" t="s">
        <v>431</v>
      </c>
      <c r="AG38" s="2119"/>
      <c r="AH38" s="2120"/>
      <c r="AI38" s="2130"/>
      <c r="AJ38" s="2133"/>
      <c r="AK38" s="1971"/>
    </row>
    <row customHeight="1" ht="33.7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382" t="s">
        <v>492</v>
      </c>
      <c r="W39" s="1237" t="s">
        <v>493</v>
      </c>
      <c r="X39" s="1237" t="s">
        <v>494</v>
      </c>
      <c r="Y39" s="1387" t="s">
        <v>441</v>
      </c>
      <c r="Z39" s="2121" t="s">
        <v>442</v>
      </c>
      <c r="AA39" s="2122"/>
      <c r="AB39" s="2131"/>
      <c r="AC39" s="1382" t="s">
        <v>492</v>
      </c>
      <c r="AD39" s="1237" t="s">
        <v>493</v>
      </c>
      <c r="AE39" s="1237" t="s">
        <v>494</v>
      </c>
      <c r="AF39" s="1387"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221</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221</v>
      </c>
      <c r="B42" s="1393" t="s">
        <v>222</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221</v>
      </c>
      <c r="B43" s="1393" t="s">
        <v>222</v>
      </c>
      <c r="C43" s="1393" t="s">
        <v>223</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481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482</v>
      </c>
      <c r="AM43" s="506"/>
      <c r="AN43" s="506" t="str">
        <f>IF(T43="","",T43)</f>
        <v>Наименование централизованной системы холодного водоснабжения</v>
      </c>
      <c r="AO43" s="506"/>
      <c r="AP43" s="506"/>
    </row>
    <row customHeight="1" ht="23.25">
      <c r="A44" s="1393" t="s">
        <v>221</v>
      </c>
      <c r="B44" s="1393" t="s">
        <v>222</v>
      </c>
      <c r="C44" s="1393" t="s">
        <v>223</v>
      </c>
      <c r="D44" s="1393" t="s">
        <v>495</v>
      </c>
      <c r="E44" s="2108"/>
      <c r="F44" s="2108"/>
      <c r="G44" s="2108"/>
      <c r="H44" s="2108"/>
      <c r="I44" s="2109" t="str">
        <f>S43&amp;".1"</f>
        <v>...1</v>
      </c>
      <c r="J44" s="1393"/>
      <c r="K44" s="1393"/>
      <c r="L44" s="1394"/>
      <c r="P44" s="2111">
        <v>1</v>
      </c>
      <c r="Q44" s="1384"/>
      <c r="R44" s="352"/>
      <c r="S44" s="1388"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221</v>
      </c>
      <c r="B45" s="1393" t="s">
        <v>222</v>
      </c>
      <c r="C45" s="1393" t="s">
        <v>223</v>
      </c>
      <c r="D45" s="1393" t="s">
        <v>495</v>
      </c>
      <c r="E45" s="2108"/>
      <c r="F45" s="2108"/>
      <c r="G45" s="2108"/>
      <c r="H45" s="2108"/>
      <c r="I45" s="2110"/>
      <c r="J45" s="2109" t="str">
        <f>I44&amp;".1"</f>
        <v>...1.1</v>
      </c>
      <c r="K45" s="1393"/>
      <c r="L45" s="1394" t="s">
        <v>403</v>
      </c>
      <c r="P45" s="2111"/>
      <c r="Q45" s="2111">
        <v>1</v>
      </c>
      <c r="R45" s="353"/>
      <c r="S45" s="1388"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221</v>
      </c>
      <c r="B46" s="1393" t="s">
        <v>222</v>
      </c>
      <c r="C46" s="1393" t="s">
        <v>223</v>
      </c>
      <c r="D46" s="1393" t="s">
        <v>495</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221</v>
      </c>
      <c r="B47" s="1393" t="s">
        <v>222</v>
      </c>
      <c r="C47" s="1393" t="s">
        <v>223</v>
      </c>
      <c r="D47" s="1393" t="s">
        <v>495</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221</v>
      </c>
      <c r="B48" s="1393" t="s">
        <v>222</v>
      </c>
      <c r="C48" s="1393" t="s">
        <v>223</v>
      </c>
      <c r="D48" s="1393" t="s">
        <v>495</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221</v>
      </c>
      <c r="B49" s="1393" t="s">
        <v>222</v>
      </c>
      <c r="C49" s="1393" t="s">
        <v>223</v>
      </c>
      <c r="D49" s="1393" t="s">
        <v>495</v>
      </c>
      <c r="E49" s="2108"/>
      <c r="F49" s="2108"/>
      <c r="G49" s="2108"/>
      <c r="H49" s="2108"/>
      <c r="I49" s="2109"/>
      <c r="J49" s="1393"/>
      <c r="K49" s="1393"/>
      <c r="L49" s="1394"/>
      <c r="P49" s="2111"/>
      <c r="Q49" s="1384"/>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221</v>
      </c>
      <c r="B50" s="1393" t="s">
        <v>222</v>
      </c>
      <c r="C50" s="1393" t="s">
        <v>223</v>
      </c>
      <c r="D50" s="1393" t="s">
        <v>495</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221</v>
      </c>
      <c r="B51" s="1373" t="s">
        <v>222</v>
      </c>
      <c r="C51" s="1344"/>
      <c r="D51" s="1344"/>
      <c r="E51" s="2108"/>
      <c r="F51" s="2107"/>
      <c r="G51" s="1344"/>
      <c r="H51" s="1344"/>
      <c r="I51" s="1344"/>
      <c r="J51" s="1344"/>
      <c r="K51" s="1344"/>
      <c r="L51" s="1456"/>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221</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19CC25-8CE2-598F-2B9F-FC44DD411245}" mc:Ignorable="x14ac xr xr2 xr3">
  <sheetPr>
    <tabColor rgb="FFCCCCFF"/>
  </sheetPr>
  <dimension ref="A1:P78"/>
  <sheetViews>
    <sheetView topLeftCell="A1" showGridLines="0" zoomScale="90" workbookViewId="0">
      <selection activeCell="F22" sqref="F22"/>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45292.42873842592</v>
      </c>
      <c r="G11" s="62"/>
      <c r="H11" s="779" t="s">
        <v>18</v>
      </c>
      <c r="J11" s="882" t="s">
        <v>19</v>
      </c>
    </row>
    <row customHeight="1" ht="22.5">
      <c r="A12" s="1952"/>
      <c r="D12" s="60"/>
      <c r="E12" s="1173" t="s">
        <v>20</v>
      </c>
      <c r="F12" s="2549">
        <v>47118.429502314815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45280.432291666664</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02"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c r="A36" s="885"/>
      <c r="D36" s="64"/>
      <c r="E36" s="397" t="s">
        <v>51</v>
      </c>
      <c r="F36" s="2574" t="s">
        <v>52</v>
      </c>
      <c r="G36" s="62"/>
    </row>
    <row customHeight="1" ht="19.5">
      <c r="A37" s="885"/>
      <c r="D37" s="64"/>
      <c r="E37" s="397" t="s">
        <v>53</v>
      </c>
      <c r="F37" s="2574" t="s">
        <v>54</v>
      </c>
      <c r="G37" s="62"/>
    </row>
    <row s="2516" customFormat="1" customHeight="1" ht="6">
      <c r="A38" s="791"/>
      <c r="B38" s="218"/>
      <c r="C38" s="219"/>
      <c r="D38" s="220"/>
      <c r="E38" s="221"/>
      <c r="F38" s="1060"/>
      <c r="G38" s="58"/>
      <c r="H38" s="415"/>
      <c r="I38" s="417"/>
      <c r="J38" s="882"/>
    </row>
    <row customHeight="1" ht="22.5">
      <c r="A39" s="791"/>
      <c r="D39" s="60"/>
      <c r="E39" s="397" t="s">
        <v>55</v>
      </c>
      <c r="F39" s="716" t="s">
        <v>56</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56</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57</v>
      </c>
      <c r="F43" s="716" t="s">
        <v>56</v>
      </c>
      <c r="G43" s="58"/>
      <c r="I43" s="417"/>
      <c r="J43" s="882"/>
    </row>
    <row s="2524" customFormat="1" customHeight="1" ht="22.5">
      <c r="A44" s="790"/>
      <c r="B44" s="419"/>
      <c r="C44" s="414"/>
      <c r="D44" s="416"/>
      <c r="E44" s="1173" t="s">
        <v>58</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59</v>
      </c>
      <c r="F46" s="716" t="s">
        <v>56</v>
      </c>
      <c r="G46" s="58"/>
      <c r="H46" s="415"/>
      <c r="I46" s="417"/>
      <c r="J46" s="882"/>
    </row>
    <row s="2524" customFormat="1" customHeight="1" ht="22.5">
      <c r="A47" s="790"/>
      <c r="B47" s="419"/>
      <c r="C47" s="414"/>
      <c r="D47" s="416"/>
      <c r="E47" s="1173" t="s">
        <v>60</v>
      </c>
      <c r="F47" s="716" t="s">
        <v>56</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61</v>
      </c>
      <c r="G49" s="58"/>
    </row>
    <row s="2545" customFormat="1" customHeight="1" ht="6" hidden="1">
      <c r="A50" s="791"/>
      <c r="B50" s="432"/>
      <c r="C50" s="433"/>
      <c r="D50" s="225"/>
      <c r="E50" s="223"/>
      <c r="F50" s="226"/>
      <c r="G50" s="62"/>
      <c r="H50" s="415"/>
      <c r="I50" s="417"/>
      <c r="J50" s="882"/>
    </row>
    <row s="2583" customFormat="1" customHeight="1" ht="22.5" hidden="1">
      <c r="A51" s="792"/>
      <c r="B51" s="419"/>
      <c r="C51" s="536"/>
      <c r="D51" s="537"/>
      <c r="E51" s="397" t="s">
        <v>62</v>
      </c>
      <c r="F51" s="716" t="s">
        <v>56</v>
      </c>
      <c r="G51" s="538"/>
      <c r="I51" s="540"/>
      <c r="J51" s="884"/>
      <c r="P51" s="541"/>
    </row>
    <row s="2545" customFormat="1" customHeight="1" ht="6" hidden="1">
      <c r="A52" s="791"/>
      <c r="B52" s="432"/>
      <c r="C52" s="433"/>
      <c r="D52" s="225"/>
      <c r="E52" s="223"/>
      <c r="F52" s="226"/>
      <c r="G52" s="62"/>
      <c r="H52" s="415"/>
      <c r="I52" s="417"/>
      <c r="J52" s="880"/>
    </row>
    <row s="2583" customFormat="1" customHeight="1" ht="22.5" hidden="1">
      <c r="A53" s="792"/>
      <c r="B53" s="419"/>
      <c r="C53" s="536"/>
      <c r="D53" s="537"/>
      <c r="E53" s="397" t="s">
        <v>63</v>
      </c>
      <c r="F53" s="1055" t="s">
        <v>56</v>
      </c>
      <c r="G53" s="538"/>
      <c r="I53" s="540"/>
      <c r="J53" s="884"/>
      <c r="P53" s="541"/>
    </row>
    <row s="2583" customFormat="1" customHeight="1" ht="22.5" hidden="1">
      <c r="A54" s="792"/>
      <c r="B54" s="419"/>
      <c r="C54" s="536"/>
      <c r="D54" s="537"/>
      <c r="E54" s="397" t="s">
        <v>64</v>
      </c>
      <c r="F54" s="1815"/>
      <c r="G54" s="538"/>
      <c r="I54" s="540"/>
      <c r="J54" s="884"/>
      <c r="P54" s="541"/>
    </row>
    <row s="2545" customFormat="1" customHeight="1" ht="6" hidden="1">
      <c r="A55" s="791"/>
      <c r="B55" s="432"/>
      <c r="C55" s="433"/>
      <c r="D55" s="225"/>
      <c r="E55" s="223"/>
      <c r="F55" s="226"/>
      <c r="G55" s="62"/>
      <c r="H55" s="415"/>
      <c r="I55" s="417"/>
      <c r="J55" s="880"/>
    </row>
    <row s="2583" customFormat="1" customHeight="1" ht="22.5" hidden="1">
      <c r="A56" s="792"/>
      <c r="B56" s="419"/>
      <c r="C56" s="536"/>
      <c r="D56" s="537"/>
      <c r="E56" s="397" t="s">
        <v>65</v>
      </c>
      <c r="F56" s="1055" t="s">
        <v>56</v>
      </c>
      <c r="G56" s="538"/>
      <c r="I56" s="540"/>
      <c r="J56" s="884"/>
      <c r="P56" s="541"/>
    </row>
    <row s="2545" customFormat="1" customHeight="1" ht="6" hidden="1">
      <c r="A57" s="791"/>
      <c r="B57" s="432"/>
      <c r="C57" s="433"/>
      <c r="D57" s="225"/>
      <c r="E57" s="223"/>
      <c r="F57" s="226"/>
      <c r="G57" s="62"/>
      <c r="H57" s="415"/>
      <c r="I57" s="417"/>
      <c r="J57" s="880"/>
    </row>
    <row s="2583" customFormat="1" customHeight="1" ht="15" hidden="1">
      <c r="A58" s="792"/>
      <c r="B58" s="419"/>
      <c r="C58" s="536"/>
      <c r="D58" s="537"/>
      <c r="E58" s="397" t="s">
        <v>66</v>
      </c>
      <c r="F58" s="1055" t="s">
        <v>61</v>
      </c>
      <c r="G58" s="538"/>
      <c r="I58" s="540"/>
      <c r="J58" s="884"/>
      <c r="P58" s="541"/>
    </row>
    <row s="2583"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3" customFormat="1" customHeight="1" ht="15" hidden="1">
      <c r="A60" s="792"/>
      <c r="B60" s="419"/>
      <c r="C60" s="536"/>
      <c r="D60" s="537"/>
      <c r="E60" s="1173" t="s">
        <v>67</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68</v>
      </c>
      <c r="F62" s="1711" t="s">
        <v>61</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69</v>
      </c>
      <c r="F64" s="202" t="s">
        <v>70</v>
      </c>
      <c r="G64" s="62"/>
    </row>
    <row customHeight="1" ht="19.5">
      <c r="A65" s="793"/>
      <c r="B65" s="85"/>
      <c r="D65" s="67"/>
      <c r="E65" s="397" t="s">
        <v>71</v>
      </c>
      <c r="F65" s="202" t="s">
        <v>72</v>
      </c>
      <c r="G65" s="62"/>
    </row>
    <row customHeight="1" ht="35.25">
      <c r="D66" s="60"/>
      <c r="E66" s="399" t="s">
        <v>73</v>
      </c>
      <c r="F66" s="1061"/>
      <c r="G66" s="58"/>
    </row>
    <row customHeight="1" ht="19.5">
      <c r="A67" s="793"/>
      <c r="D67" s="416"/>
      <c r="E67" s="397" t="s">
        <v>74</v>
      </c>
      <c r="F67" s="257" t="s">
        <v>75</v>
      </c>
      <c r="G67" s="62"/>
    </row>
    <row customHeight="1" ht="19.5">
      <c r="A68" s="793"/>
      <c r="B68" s="85"/>
      <c r="D68" s="67"/>
      <c r="E68" s="397" t="s">
        <v>76</v>
      </c>
      <c r="F68" s="257" t="s">
        <v>77</v>
      </c>
      <c r="G68" s="62"/>
    </row>
    <row customHeight="1" ht="19.5">
      <c r="A69" s="793"/>
      <c r="B69" s="85"/>
      <c r="D69" s="67"/>
      <c r="E69" s="397" t="s">
        <v>78</v>
      </c>
      <c r="F69" s="257" t="s">
        <v>79</v>
      </c>
      <c r="G69" s="62"/>
    </row>
    <row customHeight="1" ht="19.5">
      <c r="D70" s="416"/>
      <c r="E70" s="397" t="s">
        <v>80</v>
      </c>
      <c r="F70" s="2601" t="s">
        <v>81</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1C2514A-54F3-B09D-5D83-88998BF62165}"/>
    <hyperlink ref="H17" location="Титульный!H9" display="Как заполнить?" tooltip="Помощь по работе с полями отчётной формы" xr:uid="{A02F6632-6569-2E4D-2948-EBA687D610B5}"/>
    <hyperlink ref="H39" location="Титульный!H9" display="Как заполнить?" tooltip="Помощь по работе с полями отчётной формы" xr:uid="{6D3580CF-4AF1-2416-6EF4-1C39E069FBB6}"/>
    <hyperlink ref="H62" location="Титульный!H9" display="Как заполнить?" tooltip="Помощь по работе с полями отчётной формы" xr:uid="{664630A2-A858-69D9-8D0E-98E9938B6A5E}"/>
    <hyperlink ref="F70" r:id="rId4" xr:uid="{9594F15A-8502-9FE1-B00C-8E323A93AB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C51BB-5169-A7D7-5348-D7954E662A0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50" width="19.140625" hidden="1" customWidth="1"/>
    <col min="13" max="14" style="3627" width="12.28125" hidden="1" customWidth="1"/>
    <col min="15" max="15" style="3627" width="23.421875" hidden="1" customWidth="1"/>
    <col min="16" max="16" style="4855"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487">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477"/>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477"/>
      <c r="M19" s="1392"/>
      <c r="N19" s="1392"/>
      <c r="O19" s="1392"/>
      <c r="P19" s="1392"/>
      <c r="Q19" s="1401"/>
      <c r="R19" s="1401"/>
      <c r="S19" s="735"/>
      <c r="AB19" s="1396"/>
      <c r="AI19" s="1396"/>
      <c r="AL19" s="517"/>
      <c r="AM19" s="517"/>
      <c r="AN19" s="517"/>
      <c r="AO19" s="517"/>
      <c r="AP19" s="517"/>
    </row>
    <row s="3625" customFormat="1" customHeight="1" ht="12" hidden="1">
      <c r="L20" s="1477"/>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489</v>
      </c>
      <c r="W38" s="2118" t="s">
        <v>430</v>
      </c>
      <c r="X38" s="2120"/>
      <c r="Y38" s="2118" t="s">
        <v>431</v>
      </c>
      <c r="Z38" s="2119"/>
      <c r="AA38" s="2120"/>
      <c r="AB38" s="2130"/>
      <c r="AC38" s="1482" t="s">
        <v>489</v>
      </c>
      <c r="AD38" s="2118" t="s">
        <v>430</v>
      </c>
      <c r="AE38" s="2120"/>
      <c r="AF38" s="2118" t="s">
        <v>431</v>
      </c>
      <c r="AG38" s="2119"/>
      <c r="AH38" s="2120"/>
      <c r="AI38" s="2130"/>
      <c r="AJ38" s="2133"/>
      <c r="AK38" s="1971"/>
    </row>
    <row customHeight="1" ht="33.7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482" t="s">
        <v>492</v>
      </c>
      <c r="W39" s="1237" t="s">
        <v>493</v>
      </c>
      <c r="X39" s="1237" t="s">
        <v>494</v>
      </c>
      <c r="Y39" s="1485" t="s">
        <v>441</v>
      </c>
      <c r="Z39" s="2121" t="s">
        <v>442</v>
      </c>
      <c r="AA39" s="2122"/>
      <c r="AB39" s="2131"/>
      <c r="AC39" s="1482" t="s">
        <v>492</v>
      </c>
      <c r="AD39" s="1237" t="s">
        <v>493</v>
      </c>
      <c r="AE39" s="1237" t="s">
        <v>494</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226</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226</v>
      </c>
      <c r="B42" s="1393" t="s">
        <v>227</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226</v>
      </c>
      <c r="B43" s="1393" t="s">
        <v>227</v>
      </c>
      <c r="C43" s="1393" t="s">
        <v>228</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482</v>
      </c>
      <c r="AM43" s="506"/>
      <c r="AN43" s="506" t="str">
        <f>IF(T43="","",T43)</f>
        <v>Наименование централизованной системы холодного водоснабжения</v>
      </c>
      <c r="AO43" s="506"/>
      <c r="AP43" s="506"/>
    </row>
    <row customHeight="1" ht="23.25">
      <c r="A44" s="1393" t="s">
        <v>226</v>
      </c>
      <c r="B44" s="1393" t="s">
        <v>227</v>
      </c>
      <c r="C44" s="1393" t="s">
        <v>228</v>
      </c>
      <c r="D44" s="1393" t="s">
        <v>496</v>
      </c>
      <c r="E44" s="2108"/>
      <c r="F44" s="2108"/>
      <c r="G44" s="2108"/>
      <c r="H44" s="2108"/>
      <c r="I44" s="2109" t="str">
        <f>S43&amp;".1"</f>
        <v>...1</v>
      </c>
      <c r="J44" s="1393"/>
      <c r="K44" s="1393"/>
      <c r="L44" s="1394"/>
      <c r="P44" s="2111">
        <v>1</v>
      </c>
      <c r="Q44" s="1480"/>
      <c r="R44" s="352"/>
      <c r="S44" s="1487"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226</v>
      </c>
      <c r="B45" s="1393" t="s">
        <v>227</v>
      </c>
      <c r="C45" s="1393" t="s">
        <v>228</v>
      </c>
      <c r="D45" s="1393" t="s">
        <v>496</v>
      </c>
      <c r="E45" s="2108"/>
      <c r="F45" s="2108"/>
      <c r="G45" s="2108"/>
      <c r="H45" s="2108"/>
      <c r="I45" s="2110"/>
      <c r="J45" s="2109" t="str">
        <f>I44&amp;".1"</f>
        <v>...1.1</v>
      </c>
      <c r="K45" s="1393"/>
      <c r="L45" s="1394" t="s">
        <v>403</v>
      </c>
      <c r="P45" s="2111"/>
      <c r="Q45" s="2111">
        <v>1</v>
      </c>
      <c r="R45" s="353"/>
      <c r="S45" s="1487"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226</v>
      </c>
      <c r="B46" s="1393" t="s">
        <v>227</v>
      </c>
      <c r="C46" s="1393" t="s">
        <v>228</v>
      </c>
      <c r="D46" s="1393" t="s">
        <v>496</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226</v>
      </c>
      <c r="B47" s="1393" t="s">
        <v>227</v>
      </c>
      <c r="C47" s="1393" t="s">
        <v>228</v>
      </c>
      <c r="D47" s="1393" t="s">
        <v>496</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226</v>
      </c>
      <c r="B48" s="1393" t="s">
        <v>227</v>
      </c>
      <c r="C48" s="1393" t="s">
        <v>228</v>
      </c>
      <c r="D48" s="1393" t="s">
        <v>496</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226</v>
      </c>
      <c r="B49" s="1393" t="s">
        <v>227</v>
      </c>
      <c r="C49" s="1393" t="s">
        <v>228</v>
      </c>
      <c r="D49" s="1393" t="s">
        <v>496</v>
      </c>
      <c r="E49" s="2108"/>
      <c r="F49" s="2108"/>
      <c r="G49" s="2108"/>
      <c r="H49" s="2108"/>
      <c r="I49" s="2109"/>
      <c r="J49" s="1393"/>
      <c r="K49" s="1393"/>
      <c r="L49" s="1394"/>
      <c r="P49" s="2111"/>
      <c r="Q49" s="1480"/>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226</v>
      </c>
      <c r="B50" s="1393" t="s">
        <v>227</v>
      </c>
      <c r="C50" s="1393" t="s">
        <v>228</v>
      </c>
      <c r="D50" s="1393" t="s">
        <v>496</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226</v>
      </c>
      <c r="B51" s="1373" t="s">
        <v>227</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226</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E6CE1-324D-6F15-532D-6EA8BE1B560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50" width="19.140625" hidden="1" customWidth="1"/>
    <col min="13" max="14" style="3627" width="12.28125" hidden="1" customWidth="1"/>
    <col min="15" max="15" style="3627" width="23.421875" hidden="1" customWidth="1"/>
    <col min="16" max="16" style="4855"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487">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477"/>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477"/>
      <c r="M19" s="1392"/>
      <c r="N19" s="1392"/>
      <c r="O19" s="1392"/>
      <c r="P19" s="1392"/>
      <c r="Q19" s="1401"/>
      <c r="R19" s="1401"/>
      <c r="S19" s="735"/>
      <c r="AB19" s="1396"/>
      <c r="AI19" s="1396"/>
      <c r="AL19" s="517"/>
      <c r="AM19" s="517"/>
      <c r="AN19" s="517"/>
      <c r="AO19" s="517"/>
      <c r="AP19" s="517"/>
    </row>
    <row s="3625" customFormat="1" customHeight="1" ht="12" hidden="1">
      <c r="L20" s="1477"/>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489</v>
      </c>
      <c r="W38" s="2118" t="s">
        <v>430</v>
      </c>
      <c r="X38" s="2120"/>
      <c r="Y38" s="2118" t="s">
        <v>431</v>
      </c>
      <c r="Z38" s="2119"/>
      <c r="AA38" s="2120"/>
      <c r="AB38" s="2130"/>
      <c r="AC38" s="1482" t="s">
        <v>489</v>
      </c>
      <c r="AD38" s="2118" t="s">
        <v>430</v>
      </c>
      <c r="AE38" s="2120"/>
      <c r="AF38" s="2118" t="s">
        <v>431</v>
      </c>
      <c r="AG38" s="2119"/>
      <c r="AH38" s="2120"/>
      <c r="AI38" s="2130"/>
      <c r="AJ38" s="2133"/>
      <c r="AK38" s="1971"/>
    </row>
    <row customHeight="1" ht="33.7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482" t="s">
        <v>492</v>
      </c>
      <c r="W39" s="1237" t="s">
        <v>493</v>
      </c>
      <c r="X39" s="1237" t="s">
        <v>494</v>
      </c>
      <c r="Y39" s="1485" t="s">
        <v>441</v>
      </c>
      <c r="Z39" s="2121" t="s">
        <v>442</v>
      </c>
      <c r="AA39" s="2122"/>
      <c r="AB39" s="2131"/>
      <c r="AC39" s="1482" t="s">
        <v>492</v>
      </c>
      <c r="AD39" s="1237" t="s">
        <v>493</v>
      </c>
      <c r="AE39" s="1237" t="s">
        <v>494</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231</v>
      </c>
      <c r="B42" s="1393" t="s">
        <v>232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231</v>
      </c>
      <c r="B43" s="1393" t="s">
        <v>232</v>
      </c>
      <c r="C43" s="1393" t="s">
        <v>233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482</v>
      </c>
      <c r="AM43" s="506"/>
      <c r="AN43" s="506" t="str">
        <f>IF(T43="","",T43)</f>
        <v>Наименование централизованной системы холодного водоснабжения</v>
      </c>
      <c r="AO43" s="506"/>
      <c r="AP43" s="506"/>
    </row>
    <row customHeight="1" ht="23.25">
      <c r="A44" s="1393" t="s">
        <v>231</v>
      </c>
      <c r="B44" s="1393" t="s">
        <v>232</v>
      </c>
      <c r="C44" s="1393" t="s">
        <v>233</v>
      </c>
      <c r="D44" s="1393" t="s">
        <v>497</v>
      </c>
      <c r="E44" s="2108"/>
      <c r="F44" s="2108"/>
      <c r="G44" s="2108"/>
      <c r="H44" s="2108"/>
      <c r="I44" s="2109" t="str">
        <f>S43&amp;".1"</f>
        <v>...1</v>
      </c>
      <c r="J44" s="1393"/>
      <c r="K44" s="1393"/>
      <c r="L44" s="1394"/>
      <c r="P44" s="2111">
        <v>1</v>
      </c>
      <c r="Q44" s="1480"/>
      <c r="R44" s="352"/>
      <c r="S44" s="1487"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231</v>
      </c>
      <c r="B45" s="1393" t="s">
        <v>232</v>
      </c>
      <c r="C45" s="1393" t="s">
        <v>233</v>
      </c>
      <c r="D45" s="1393" t="s">
        <v>497</v>
      </c>
      <c r="E45" s="2108"/>
      <c r="F45" s="2108"/>
      <c r="G45" s="2108"/>
      <c r="H45" s="2108"/>
      <c r="I45" s="2110"/>
      <c r="J45" s="2109" t="str">
        <f>I44&amp;".1"</f>
        <v>...1.1</v>
      </c>
      <c r="K45" s="1393"/>
      <c r="L45" s="1394" t="s">
        <v>403</v>
      </c>
      <c r="P45" s="2111"/>
      <c r="Q45" s="2111">
        <v>1</v>
      </c>
      <c r="R45" s="353"/>
      <c r="S45" s="1487"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231</v>
      </c>
      <c r="B46" s="1393" t="s">
        <v>232</v>
      </c>
      <c r="C46" s="1393" t="s">
        <v>233</v>
      </c>
      <c r="D46" s="1393" t="s">
        <v>497</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231</v>
      </c>
      <c r="B47" s="1393" t="s">
        <v>232</v>
      </c>
      <c r="C47" s="1393" t="s">
        <v>233</v>
      </c>
      <c r="D47" s="1393" t="s">
        <v>497</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231</v>
      </c>
      <c r="B48" s="1393" t="s">
        <v>232</v>
      </c>
      <c r="C48" s="1393" t="s">
        <v>233</v>
      </c>
      <c r="D48" s="1393" t="s">
        <v>497</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231</v>
      </c>
      <c r="B49" s="1393" t="s">
        <v>232</v>
      </c>
      <c r="C49" s="1393" t="s">
        <v>233</v>
      </c>
      <c r="D49" s="1393" t="s">
        <v>497</v>
      </c>
      <c r="E49" s="2108"/>
      <c r="F49" s="2108"/>
      <c r="G49" s="2108"/>
      <c r="H49" s="2108"/>
      <c r="I49" s="2109"/>
      <c r="J49" s="1393"/>
      <c r="K49" s="1393"/>
      <c r="L49" s="1394"/>
      <c r="P49" s="2111"/>
      <c r="Q49" s="1480"/>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231</v>
      </c>
      <c r="B50" s="1393" t="s">
        <v>232</v>
      </c>
      <c r="C50" s="1393" t="s">
        <v>233</v>
      </c>
      <c r="D50" s="1393" t="s">
        <v>497</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231</v>
      </c>
      <c r="B51" s="1373" t="s">
        <v>232</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231</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3C387-8E72-E7F4-6A1A-4474A860BFE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50" width="19.140625" hidden="1" customWidth="1"/>
    <col min="13" max="14" style="3627" width="12.28125" hidden="1" customWidth="1"/>
    <col min="15" max="15" style="3627" width="23.421875" hidden="1" customWidth="1"/>
    <col min="16" max="16" style="4855"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487">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477"/>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477"/>
      <c r="M19" s="1392"/>
      <c r="N19" s="1392"/>
      <c r="O19" s="1392"/>
      <c r="P19" s="1392"/>
      <c r="Q19" s="1401"/>
      <c r="R19" s="1401"/>
      <c r="S19" s="735"/>
      <c r="AB19" s="1396"/>
      <c r="AI19" s="1396"/>
      <c r="AL19" s="517"/>
      <c r="AM19" s="517"/>
      <c r="AN19" s="517"/>
      <c r="AO19" s="517"/>
      <c r="AP19" s="517"/>
    </row>
    <row s="3625" customFormat="1" customHeight="1" ht="12" hidden="1">
      <c r="L20" s="1477"/>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482" t="s">
        <v>489</v>
      </c>
      <c r="W38" s="2118" t="s">
        <v>430</v>
      </c>
      <c r="X38" s="2120"/>
      <c r="Y38" s="2118" t="s">
        <v>431</v>
      </c>
      <c r="Z38" s="2119"/>
      <c r="AA38" s="2120"/>
      <c r="AB38" s="2130"/>
      <c r="AC38" s="1482" t="s">
        <v>489</v>
      </c>
      <c r="AD38" s="2118" t="s">
        <v>430</v>
      </c>
      <c r="AE38" s="2120"/>
      <c r="AF38" s="2118" t="s">
        <v>431</v>
      </c>
      <c r="AG38" s="2119"/>
      <c r="AH38" s="2120"/>
      <c r="AI38" s="2130"/>
      <c r="AJ38" s="2133"/>
      <c r="AK38" s="1971"/>
    </row>
    <row customHeight="1" ht="33.7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482" t="s">
        <v>492</v>
      </c>
      <c r="W39" s="1237" t="s">
        <v>493</v>
      </c>
      <c r="X39" s="1237" t="s">
        <v>494</v>
      </c>
      <c r="Y39" s="1485" t="s">
        <v>441</v>
      </c>
      <c r="Z39" s="2121" t="s">
        <v>442</v>
      </c>
      <c r="AA39" s="2122"/>
      <c r="AB39" s="2131"/>
      <c r="AC39" s="1482" t="s">
        <v>492</v>
      </c>
      <c r="AD39" s="1237" t="s">
        <v>493</v>
      </c>
      <c r="AE39" s="1237" t="s">
        <v>494</v>
      </c>
      <c r="AF39" s="1485"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236</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236</v>
      </c>
      <c r="B42" s="1393" t="s">
        <v>237</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236</v>
      </c>
      <c r="B43" s="1393" t="s">
        <v>237</v>
      </c>
      <c r="C43" s="1393" t="s">
        <v>238</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482</v>
      </c>
      <c r="AM43" s="506"/>
      <c r="AN43" s="506" t="str">
        <f>IF(T43="","",T43)</f>
        <v>Наименование централизованной системы холодного водоснабжения</v>
      </c>
      <c r="AO43" s="506"/>
      <c r="AP43" s="506"/>
    </row>
    <row customHeight="1" ht="23.25">
      <c r="A44" s="1393" t="s">
        <v>236</v>
      </c>
      <c r="B44" s="1393" t="s">
        <v>237</v>
      </c>
      <c r="C44" s="1393" t="s">
        <v>238</v>
      </c>
      <c r="D44" s="1393" t="s">
        <v>498</v>
      </c>
      <c r="E44" s="2108"/>
      <c r="F44" s="2108"/>
      <c r="G44" s="2108"/>
      <c r="H44" s="2108"/>
      <c r="I44" s="2109" t="str">
        <f>S43&amp;".1"</f>
        <v>...1</v>
      </c>
      <c r="J44" s="1393"/>
      <c r="K44" s="1393"/>
      <c r="L44" s="1394"/>
      <c r="P44" s="2111">
        <v>1</v>
      </c>
      <c r="Q44" s="1480"/>
      <c r="R44" s="352"/>
      <c r="S44" s="1487"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236</v>
      </c>
      <c r="B45" s="1393" t="s">
        <v>237</v>
      </c>
      <c r="C45" s="1393" t="s">
        <v>238</v>
      </c>
      <c r="D45" s="1393" t="s">
        <v>498</v>
      </c>
      <c r="E45" s="2108"/>
      <c r="F45" s="2108"/>
      <c r="G45" s="2108"/>
      <c r="H45" s="2108"/>
      <c r="I45" s="2110"/>
      <c r="J45" s="2109" t="str">
        <f>I44&amp;".1"</f>
        <v>...1.1</v>
      </c>
      <c r="K45" s="1393"/>
      <c r="L45" s="1394" t="s">
        <v>403</v>
      </c>
      <c r="P45" s="2111"/>
      <c r="Q45" s="2111">
        <v>1</v>
      </c>
      <c r="R45" s="353"/>
      <c r="S45" s="1487"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236</v>
      </c>
      <c r="B46" s="1393" t="s">
        <v>237</v>
      </c>
      <c r="C46" s="1393" t="s">
        <v>238</v>
      </c>
      <c r="D46" s="1393" t="s">
        <v>498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236</v>
      </c>
      <c r="B47" s="1393" t="s">
        <v>237</v>
      </c>
      <c r="C47" s="1393" t="s">
        <v>238</v>
      </c>
      <c r="D47" s="1393" t="s">
        <v>498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236</v>
      </c>
      <c r="B48" s="1393" t="s">
        <v>237</v>
      </c>
      <c r="C48" s="1393" t="s">
        <v>238</v>
      </c>
      <c r="D48" s="1393" t="s">
        <v>498</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236</v>
      </c>
      <c r="B49" s="1393" t="s">
        <v>237</v>
      </c>
      <c r="C49" s="1393" t="s">
        <v>238</v>
      </c>
      <c r="D49" s="1393" t="s">
        <v>498</v>
      </c>
      <c r="E49" s="2108"/>
      <c r="F49" s="2108"/>
      <c r="G49" s="2108"/>
      <c r="H49" s="2108"/>
      <c r="I49" s="2109"/>
      <c r="J49" s="1393"/>
      <c r="K49" s="1393"/>
      <c r="L49" s="1394"/>
      <c r="P49" s="2111"/>
      <c r="Q49" s="1480"/>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236</v>
      </c>
      <c r="B50" s="1393" t="s">
        <v>237</v>
      </c>
      <c r="C50" s="1393" t="s">
        <v>238</v>
      </c>
      <c r="D50" s="1393" t="s">
        <v>498</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236</v>
      </c>
      <c r="B51" s="1373" t="s">
        <v>237</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236</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77057-924D-F922-A03F-F88AA7C335E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25" width="11.57421875" hidden="1" customWidth="1"/>
    <col min="2" max="2" style="3625" width="11.00390625" hidden="1" customWidth="1"/>
    <col min="3" max="3" style="3625" width="10.57421875" hidden="1"/>
    <col min="4" max="4" style="3625" width="12.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4877" width="19.140625" hidden="1" customWidth="1"/>
    <col min="13" max="14" style="3627" width="12.28125" hidden="1" customWidth="1"/>
    <col min="15" max="15" style="3627" width="23.421875" hidden="1" customWidth="1"/>
    <col min="16" max="16" style="3627" width="3.7109375" hidden="1" customWidth="1"/>
    <col min="17" max="17" style="3629" width="3.7109375" hidden="1" customWidth="1"/>
    <col min="18" max="18" style="3949" width="3.7109375" customWidth="1"/>
    <col min="19" max="19" style="3950" width="12.7109375" customWidth="1"/>
    <col min="20" max="20" style="3042" width="32.00390625" customWidth="1"/>
    <col min="21" max="21" style="3042" width="0.140625" customWidth="1"/>
    <col min="22" max="25" style="3042" width="21.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2" style="3042" width="3.7109375" customWidth="1"/>
    <col min="33" max="33" style="3042" width="24.7109375" customWidth="1"/>
    <col min="34" max="36" style="3042" width="3.7109375" customWidth="1"/>
    <col min="37" max="37" style="3042" width="24.7109375" customWidth="1"/>
    <col min="38" max="40" style="3042" width="3.7109375" customWidth="1"/>
    <col min="41" max="41" style="3042" width="18.8515625" customWidth="1"/>
    <col min="42" max="44" style="3042" width="3.7109375" customWidth="1"/>
    <col min="45" max="45" style="3042" width="18.8515625" customWidth="1"/>
    <col min="46" max="49" style="3042" width="21.7109375" customWidth="1"/>
    <col min="50" max="50" style="3042" width="11.7109375" customWidth="1"/>
    <col min="51" max="51" style="3042" width="3.7109375" customWidth="1"/>
    <col min="52" max="52" style="3042" width="11.7109375" customWidth="1"/>
    <col min="53" max="53" style="3042" width="8.57421875" hidden="1" customWidth="1"/>
    <col min="54" max="54" style="3042" width="4.7109375" customWidth="1"/>
    <col min="55" max="55" style="3042"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394</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395</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481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482</v>
      </c>
      <c r="BE4" s="506"/>
      <c r="BF4" s="506" t="str">
        <f>IF(T4="","",T4)</f>
        <v>Наименование централизованной системы холодного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399</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400</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61</v>
      </c>
      <c r="AB8" s="1774"/>
      <c r="AC8" s="1489" t="s">
        <v>61</v>
      </c>
      <c r="AD8" s="2044" t="s">
        <v>61</v>
      </c>
      <c r="AE8" s="2180"/>
      <c r="AF8" s="2057">
        <v>1</v>
      </c>
      <c r="AG8" s="2202"/>
      <c r="AH8" s="1981" t="s">
        <v>61</v>
      </c>
      <c r="AI8" s="2180"/>
      <c r="AJ8" s="2057">
        <v>1</v>
      </c>
      <c r="AK8" s="2201" t="s">
        <v>24</v>
      </c>
      <c r="AL8" s="1981" t="s">
        <v>61</v>
      </c>
      <c r="AM8" s="2029"/>
      <c r="AN8" s="2057">
        <v>1</v>
      </c>
      <c r="AO8" s="2206"/>
      <c r="AP8" s="2207" t="s">
        <v>61</v>
      </c>
      <c r="AQ8" s="301"/>
      <c r="AR8" s="1493">
        <v>1</v>
      </c>
      <c r="AS8" s="1496" t="s">
        <v>24</v>
      </c>
      <c r="AT8" s="757"/>
      <c r="AU8" s="1285"/>
      <c r="AV8" s="757"/>
      <c r="AW8" s="1285"/>
      <c r="AX8" s="1774"/>
      <c r="AY8" s="1489" t="s">
        <v>61</v>
      </c>
      <c r="AZ8" s="1774"/>
      <c r="BA8" s="1489" t="s">
        <v>61</v>
      </c>
      <c r="BB8" s="1378"/>
      <c r="BC8" s="2137" t="s">
        <v>499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04"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04"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490" t="s">
        <v>61</v>
      </c>
      <c r="AZ20" s="1776"/>
      <c r="BA20" s="1490" t="s">
        <v>61</v>
      </c>
    </row>
    <row customHeight="1" ht="14.25" hidden="1">
      <c r="BD21" s="502"/>
      <c r="BE21" s="502"/>
      <c r="BF21" s="502"/>
      <c r="BG21" s="502"/>
      <c r="BH21" s="502"/>
    </row>
    <row customHeight="1" ht="14.25" hidden="1">
      <c r="O22" s="1397" t="s">
        <v>411</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91" customFormat="1" customHeight="1" ht="14.25" hidden="1">
      <c r="M24" s="1538"/>
      <c r="N24" s="1538"/>
      <c r="O24" s="1539" t="s">
        <v>412</v>
      </c>
      <c r="P24" s="1538"/>
      <c r="Q24" s="1540"/>
      <c r="R24" s="1540"/>
      <c r="AA24" s="1537" t="s">
        <v>414</v>
      </c>
      <c r="AC24" s="1537" t="s">
        <v>415</v>
      </c>
      <c r="AD24" s="1537" t="s">
        <v>466</v>
      </c>
      <c r="AH24" s="1537" t="s">
        <v>466</v>
      </c>
      <c r="AK24" s="1537" t="s">
        <v>504</v>
      </c>
      <c r="AL24" s="1537" t="s">
        <v>466</v>
      </c>
      <c r="AP24" s="1537" t="s">
        <v>466</v>
      </c>
      <c r="AY24" s="1537" t="s">
        <v>414</v>
      </c>
      <c r="BA24" s="1537" t="s">
        <v>415</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"Шатурская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4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ценам и тарифам Московской области</v>
      </c>
      <c r="W31" s="2100"/>
      <c r="X31" s="2100"/>
      <c r="Y31" s="2100"/>
      <c r="Z31" s="2100"/>
      <c r="AA31" s="2100"/>
      <c r="AB31" s="2100"/>
      <c r="AC31" s="322"/>
      <c r="AD31" s="2100" t="str">
        <f>IF(TITLE_NAME_OR_PR_CHANGE="",IF(TITLE_NAME_OR_PR="","",TITLE_NAME_OR_PR),TITLE_NAME_OR_PR_CHANGE)</f>
        <v>Комитет по ценам и тарифам Московской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44" customFormat="1" customHeight="1" ht="18.75">
      <c r="A32" s="1398"/>
      <c r="B32" s="1398"/>
      <c r="C32" s="1398"/>
      <c r="D32" s="1398"/>
      <c r="E32" s="1398"/>
      <c r="F32" s="1398"/>
      <c r="G32" s="1398"/>
      <c r="H32" s="1398"/>
      <c r="I32" s="1398"/>
      <c r="J32" s="1398"/>
      <c r="K32" s="1398"/>
      <c r="L32" s="1399"/>
      <c r="M32" s="1398"/>
      <c r="N32" s="1398"/>
      <c r="O32" s="1398"/>
      <c r="P32" s="1398"/>
      <c r="Q32" s="1398"/>
      <c r="S32" s="2098" t="s">
        <v>417</v>
      </c>
      <c r="T32" s="2098"/>
      <c r="U32" s="1402"/>
      <c r="V32" s="2099" t="str">
        <f>IF(TITLE_DATE_PR_CHANGE="",IF(TITLE_DATE_PR="","",TITLE_DATE_PR),TITLE_DATE_PR_CHANGE)</f>
        <v>45280.432291666664</v>
      </c>
      <c r="W32" s="2099"/>
      <c r="X32" s="2099"/>
      <c r="Y32" s="2099"/>
      <c r="Z32" s="2099"/>
      <c r="AA32" s="2099"/>
      <c r="AB32" s="2099"/>
      <c r="AC32" s="322"/>
      <c r="AD32" s="2099" t="str">
        <f>IF(TITLE_DATE_PR_CHANGE="",IF(TITLE_DATE_PR="","",TITLE_DATE_PR),TITLE_DATE_PR_CHANGE)</f>
        <v>45280.432291666664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44" customFormat="1" customHeight="1" ht="18.75">
      <c r="A33" s="1398"/>
      <c r="B33" s="1398"/>
      <c r="C33" s="1398"/>
      <c r="D33" s="1398"/>
      <c r="E33" s="1398"/>
      <c r="F33" s="1398"/>
      <c r="G33" s="1398"/>
      <c r="H33" s="1398"/>
      <c r="I33" s="1398"/>
      <c r="J33" s="1398"/>
      <c r="K33" s="1398"/>
      <c r="L33" s="1399"/>
      <c r="M33" s="1398"/>
      <c r="N33" s="1398"/>
      <c r="O33" s="1398"/>
      <c r="P33" s="1398"/>
      <c r="Q33" s="1398"/>
      <c r="S33" s="2098" t="s">
        <v>418</v>
      </c>
      <c r="T33" s="2098"/>
      <c r="U33" s="1402"/>
      <c r="V33" s="2100" t="str">
        <f>IF(TITLE_NUMBER_PR_CHANGE="",IF(TITLE_NUMBER_PR="","",TITLE_NUMBER_PR),TITLE_NUMBER_PR_CHANGE)</f>
        <v>313-Р</v>
      </c>
      <c r="W33" s="2100"/>
      <c r="X33" s="2100"/>
      <c r="Y33" s="2100"/>
      <c r="Z33" s="2100"/>
      <c r="AA33" s="2100"/>
      <c r="AB33" s="2100"/>
      <c r="AC33" s="322"/>
      <c r="AD33" s="2100" t="str">
        <f>IF(TITLE_NUMBER_PR_CHANGE="",IF(TITLE_NUMBER_PR="","",TITLE_NUMBER_PR),TITLE_NUMBER_PR_CHANGE)</f>
        <v>313-Р</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4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4" s="2100"/>
      <c r="X34" s="2100"/>
      <c r="Y34" s="2100"/>
      <c r="Z34" s="2100"/>
      <c r="AA34" s="2100"/>
      <c r="AB34" s="2100"/>
      <c r="AC34" s="322"/>
      <c r="AD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4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417</v>
      </c>
      <c r="T36" s="2098"/>
      <c r="U36" s="1402"/>
      <c r="V36" s="2099" t="str">
        <f>IF(TITLE_DATE_PR_CHANGE="",IF(TITLE_DATE_PR="","",TITLE_DATE_PR),TITLE_DATE_PR_CHANGE)</f>
        <v>45280.432291666664</v>
      </c>
      <c r="W36" s="2099"/>
      <c r="X36" s="2099"/>
      <c r="Y36" s="2099"/>
      <c r="Z36" s="2099"/>
      <c r="AA36" s="2099"/>
      <c r="AB36" s="2099"/>
      <c r="AC36" s="322"/>
      <c r="AD36" s="2099" t="str">
        <f>IF(TITLE_DATE_PR_CHANGE="",IF(TITLE_DATE_PR="","",TITLE_DATE_PR),TITLE_DATE_PR_CHANGE)</f>
        <v>45280.432291666664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4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418</v>
      </c>
      <c r="T37" s="2098"/>
      <c r="U37" s="1402"/>
      <c r="V37" s="2100" t="str">
        <f>IF(TITLE_NUMBER_PR_CHANGE="",IF(TITLE_NUMBER_PR="","",TITLE_NUMBER_PR),TITLE_NUMBER_PR_CHANGE)</f>
        <v>313-Р</v>
      </c>
      <c r="W37" s="2100"/>
      <c r="X37" s="2100"/>
      <c r="Y37" s="2100"/>
      <c r="Z37" s="2100"/>
      <c r="AA37" s="2100"/>
      <c r="AB37" s="2100"/>
      <c r="AC37" s="322"/>
      <c r="AD37" s="2100" t="str">
        <f>IF(TITLE_NUMBER_PR_CHANGE="",IF(TITLE_NUMBER_PR="","",TITLE_NUMBER_PR),TITLE_NUMBER_PR_CHANGE)</f>
        <v>313-Р</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4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421</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421</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295</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296</v>
      </c>
    </row>
    <row customHeight="1" ht="14.25">
      <c r="Q41" s="279"/>
      <c r="R41" s="377"/>
      <c r="S41" s="2125" t="s">
        <v>87</v>
      </c>
      <c r="T41" s="2062" t="s">
        <v>505</v>
      </c>
      <c r="U41" s="289"/>
      <c r="V41" s="2126" t="s">
        <v>424</v>
      </c>
      <c r="W41" s="2127"/>
      <c r="X41" s="2127"/>
      <c r="Y41" s="2127"/>
      <c r="Z41" s="2127"/>
      <c r="AA41" s="2127"/>
      <c r="AB41" s="2128"/>
      <c r="AC41" s="2129" t="s">
        <v>425</v>
      </c>
      <c r="AD41" s="2173" t="s">
        <v>506</v>
      </c>
      <c r="AE41" s="2146"/>
      <c r="AF41" s="2146"/>
      <c r="AG41" s="2174"/>
      <c r="AH41" s="2173" t="s">
        <v>507</v>
      </c>
      <c r="AI41" s="2146"/>
      <c r="AJ41" s="2146"/>
      <c r="AK41" s="2174"/>
      <c r="AL41" s="2173" t="s">
        <v>508</v>
      </c>
      <c r="AM41" s="2146"/>
      <c r="AN41" s="2146"/>
      <c r="AO41" s="2174"/>
      <c r="AP41" s="2173" t="s">
        <v>509</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510</v>
      </c>
      <c r="W42" s="2030"/>
      <c r="X42" s="2029" t="s">
        <v>511</v>
      </c>
      <c r="Y42" s="2030"/>
      <c r="Z42" s="2144" t="s">
        <v>512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510</v>
      </c>
      <c r="AU42" s="2030"/>
      <c r="AV42" s="2029" t="s">
        <v>511</v>
      </c>
      <c r="AW42" s="2030"/>
      <c r="AX42" s="2144" t="s">
        <v>512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432</v>
      </c>
      <c r="F44" s="1394" t="s">
        <v>433</v>
      </c>
      <c r="G44" s="1394" t="s">
        <v>434</v>
      </c>
      <c r="H44" s="1394" t="s">
        <v>435</v>
      </c>
      <c r="I44" s="1394" t="s">
        <v>436</v>
      </c>
      <c r="J44" s="1394" t="s">
        <v>437</v>
      </c>
      <c r="K44" s="1394" t="s">
        <v>438</v>
      </c>
      <c r="L44" s="1394" t="s">
        <v>412</v>
      </c>
      <c r="Q44" s="279"/>
      <c r="R44" s="377"/>
      <c r="S44" s="2125"/>
      <c r="T44" s="2062"/>
      <c r="U44" s="290"/>
      <c r="V44" s="1478" t="s">
        <v>477</v>
      </c>
      <c r="W44" s="1478" t="s">
        <v>478</v>
      </c>
      <c r="X44" s="1478" t="s">
        <v>477</v>
      </c>
      <c r="Y44" s="1478" t="s">
        <v>478</v>
      </c>
      <c r="Z44" s="1485"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478" t="s">
        <v>477</v>
      </c>
      <c r="AU44" s="1478" t="s">
        <v>478</v>
      </c>
      <c r="AV44" s="1478" t="s">
        <v>477</v>
      </c>
      <c r="AW44" s="1478" t="s">
        <v>478</v>
      </c>
      <c r="AX44" s="1485" t="s">
        <v>441</v>
      </c>
      <c r="AY44" s="2121" t="s">
        <v>442</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241</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241</v>
      </c>
      <c r="B47" s="1393" t="s">
        <v>242</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394</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395</v>
      </c>
      <c r="BE47" s="506"/>
      <c r="BF47" s="506" t="str">
        <f>IF(T47="","",T47)</f>
        <v>Территория действия тарифа</v>
      </c>
      <c r="BG47" s="506"/>
      <c r="BH47" s="506"/>
    </row>
    <row customHeight="1" ht="42">
      <c r="A48" s="1393" t="s">
        <v>241</v>
      </c>
      <c r="B48" s="1393" t="s">
        <v>242</v>
      </c>
      <c r="C48" s="1393" t="s">
        <v>243</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481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482</v>
      </c>
      <c r="BE48" s="506"/>
      <c r="BF48" s="506" t="str">
        <f>IF(T48="","",T48)</f>
        <v>Наименование централизованной системы холодного водоснабжения</v>
      </c>
      <c r="BG48" s="506"/>
      <c r="BH48" s="506"/>
    </row>
    <row s="2611" customFormat="1" customHeight="1" ht="0">
      <c r="A49" s="1373" t="s">
        <v>241</v>
      </c>
      <c r="B49" s="1373" t="s">
        <v>242</v>
      </c>
      <c r="C49" s="1373" t="s">
        <v>243</v>
      </c>
      <c r="D49" s="1373" t="s">
        <v>513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399</v>
      </c>
      <c r="BE49" s="506"/>
      <c r="BF49" s="506" t="str">
        <f>IF(T49="","",T49)</f>
        <v/>
      </c>
      <c r="BG49" s="506"/>
      <c r="BH49" s="506"/>
    </row>
    <row s="2611" customFormat="1" customHeight="1" ht="0">
      <c r="A50" s="1373" t="s">
        <v>241</v>
      </c>
      <c r="B50" s="1373" t="s">
        <v>242</v>
      </c>
      <c r="C50" s="1373" t="s">
        <v>243</v>
      </c>
      <c r="D50" s="1373" t="s">
        <v>513</v>
      </c>
      <c r="E50" s="2108"/>
      <c r="F50" s="2108"/>
      <c r="G50" s="2108"/>
      <c r="H50" s="2108"/>
      <c r="I50" s="2109" t="str">
        <f>S49&amp;".1"</f>
        <v>.1</v>
      </c>
      <c r="J50" s="1373"/>
      <c r="K50" s="1373"/>
      <c r="L50" s="1376" t="s">
        <v>400</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241</v>
      </c>
      <c r="B51" s="1373" t="s">
        <v>242</v>
      </c>
      <c r="C51" s="1373" t="s">
        <v>243</v>
      </c>
      <c r="D51" s="1373" t="s">
        <v>513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241</v>
      </c>
      <c r="B52" s="1393" t="s">
        <v>242</v>
      </c>
      <c r="C52" s="1393" t="s">
        <v>243</v>
      </c>
      <c r="D52" s="1393" t="s">
        <v>513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61</v>
      </c>
      <c r="AB52" s="1774"/>
      <c r="AC52" s="148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493">
        <v>1</v>
      </c>
      <c r="AS52" s="1496" t="s">
        <v>24</v>
      </c>
      <c r="AT52" s="757"/>
      <c r="AU52" s="1285"/>
      <c r="AV52" s="757"/>
      <c r="AW52" s="1285"/>
      <c r="AX52" s="1774"/>
      <c r="AY52" s="1489" t="s">
        <v>61</v>
      </c>
      <c r="AZ52" s="1774"/>
      <c r="BA52" s="1489" t="s">
        <v>61</v>
      </c>
      <c r="BB52" s="1378"/>
      <c r="BC52" s="2137" t="s">
        <v>499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500</v>
      </c>
      <c r="AT53" s="1423"/>
      <c r="AU53" s="1526"/>
      <c r="AV53" s="1423"/>
      <c r="AW53" s="1526"/>
      <c r="AX53" s="1423"/>
      <c r="AY53" s="1423"/>
      <c r="AZ53" s="1423"/>
      <c r="BA53" s="1423"/>
      <c r="BB53" s="1427"/>
      <c r="BC53" s="2138"/>
      <c r="BE53" s="506"/>
      <c r="BF53" s="506"/>
      <c r="BG53" s="506"/>
      <c r="BH53" s="506"/>
    </row>
    <row customHeight="1" ht="11.25">
      <c r="A54" s="1393" t="s">
        <v>241</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241</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241</v>
      </c>
      <c r="B56" s="1393" t="s">
        <v>242</v>
      </c>
      <c r="C56" s="1393" t="s">
        <v>243</v>
      </c>
      <c r="D56" s="1393" t="s">
        <v>513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241</v>
      </c>
      <c r="B57" s="1393" t="s">
        <v>242</v>
      </c>
      <c r="C57" s="1393" t="s">
        <v>243</v>
      </c>
      <c r="D57" s="1393" t="s">
        <v>513</v>
      </c>
      <c r="E57" s="2108"/>
      <c r="F57" s="2108"/>
      <c r="G57" s="2108"/>
      <c r="H57" s="2108"/>
      <c r="I57" s="2110"/>
      <c r="J57" s="2109"/>
      <c r="K57" s="1393"/>
      <c r="L57" s="1394"/>
      <c r="P57" s="2111"/>
      <c r="Q57" s="2111"/>
      <c r="R57" s="352"/>
      <c r="S57" s="1308"/>
      <c r="T57" s="275" t="s">
        <v>465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241</v>
      </c>
      <c r="B58" s="1373" t="s">
        <v>242</v>
      </c>
      <c r="C58" s="1373" t="s">
        <v>243</v>
      </c>
      <c r="D58" s="1373" t="s">
        <v>513</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241</v>
      </c>
      <c r="B59" s="1373" t="s">
        <v>242</v>
      </c>
      <c r="C59" s="1373" t="s">
        <v>243</v>
      </c>
      <c r="D59" s="1373" t="s">
        <v>513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04" customFormat="1" customHeight="1" ht="0">
      <c r="A60" s="1373" t="s">
        <v>241</v>
      </c>
      <c r="B60" s="1373" t="s">
        <v>242</v>
      </c>
      <c r="C60" s="1373" t="s">
        <v>243</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04" customFormat="1" customHeight="1" ht="0">
      <c r="A61" s="1373" t="s">
        <v>241</v>
      </c>
      <c r="B61" s="1373" t="s">
        <v>242</v>
      </c>
      <c r="C61" s="1344"/>
      <c r="D61" s="1344"/>
      <c r="E61" s="2108"/>
      <c r="F61" s="2107"/>
      <c r="G61" s="1344"/>
      <c r="H61" s="1344"/>
      <c r="I61" s="1344"/>
      <c r="J61" s="1344"/>
      <c r="K61" s="1344"/>
      <c r="L61" s="149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241</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04"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054FC-2B5A-2D3D-B78F-8ED04E4FC8C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83" width="19.140625" hidden="1" customWidth="1"/>
    <col min="13" max="14" style="3627" width="12.28125" hidden="1" customWidth="1"/>
    <col min="15" max="15" style="3627" width="23.421875" hidden="1" customWidth="1"/>
    <col min="16" max="16" style="4888"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515</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523">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508"/>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508"/>
      <c r="M19" s="1392"/>
      <c r="N19" s="1392"/>
      <c r="O19" s="1392"/>
      <c r="P19" s="1392"/>
      <c r="Q19" s="1401"/>
      <c r="R19" s="1401"/>
      <c r="S19" s="735"/>
      <c r="AB19" s="1396"/>
      <c r="AI19" s="1396"/>
      <c r="AL19" s="517"/>
      <c r="AM19" s="517"/>
      <c r="AN19" s="517"/>
      <c r="AO19" s="517"/>
      <c r="AP19" s="517"/>
    </row>
    <row s="3625" customFormat="1" customHeight="1" ht="12" hidden="1">
      <c r="L20" s="1508"/>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489</v>
      </c>
      <c r="W38" s="2118" t="s">
        <v>430</v>
      </c>
      <c r="X38" s="2120"/>
      <c r="Y38" s="2118" t="s">
        <v>431</v>
      </c>
      <c r="Z38" s="2119"/>
      <c r="AA38" s="2120"/>
      <c r="AB38" s="2130"/>
      <c r="AC38" s="1513" t="s">
        <v>489</v>
      </c>
      <c r="AD38" s="2118" t="s">
        <v>430</v>
      </c>
      <c r="AE38" s="2120"/>
      <c r="AF38" s="2118" t="s">
        <v>431</v>
      </c>
      <c r="AG38" s="2119"/>
      <c r="AH38" s="2120"/>
      <c r="AI38" s="2130"/>
      <c r="AJ38" s="2133"/>
      <c r="AK38" s="1971"/>
    </row>
    <row customHeight="1" ht="86.2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513" t="s">
        <v>516</v>
      </c>
      <c r="W39" s="1237" t="s">
        <v>517</v>
      </c>
      <c r="X39" s="1237" t="s">
        <v>494</v>
      </c>
      <c r="Y39" s="1519" t="s">
        <v>441</v>
      </c>
      <c r="Z39" s="2121" t="s">
        <v>442</v>
      </c>
      <c r="AA39" s="2122"/>
      <c r="AB39" s="2131"/>
      <c r="AC39" s="1513" t="s">
        <v>516</v>
      </c>
      <c r="AD39" s="1237" t="s">
        <v>517</v>
      </c>
      <c r="AE39" s="1237" t="s">
        <v>494</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261</v>
      </c>
      <c r="B42" s="1393" t="s">
        <v>262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261</v>
      </c>
      <c r="B43" s="1393" t="s">
        <v>262</v>
      </c>
      <c r="C43" s="1393" t="s">
        <v>263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515</v>
      </c>
      <c r="AM43" s="506"/>
      <c r="AN43" s="506" t="str">
        <f>IF(T43="","",T43)</f>
        <v>Наименование централизованной системы водоотведения</v>
      </c>
      <c r="AO43" s="506"/>
      <c r="AP43" s="506"/>
    </row>
    <row customHeight="1" ht="23.25">
      <c r="A44" s="1393" t="s">
        <v>261</v>
      </c>
      <c r="B44" s="1393" t="s">
        <v>262</v>
      </c>
      <c r="C44" s="1393" t="s">
        <v>263</v>
      </c>
      <c r="D44" s="1393" t="s">
        <v>518</v>
      </c>
      <c r="E44" s="2108"/>
      <c r="F44" s="2108"/>
      <c r="G44" s="2108"/>
      <c r="H44" s="2108"/>
      <c r="I44" s="2109" t="str">
        <f>S43&amp;".1"</f>
        <v>...1</v>
      </c>
      <c r="J44" s="1393"/>
      <c r="K44" s="1393"/>
      <c r="L44" s="1394"/>
      <c r="P44" s="2111">
        <v>1</v>
      </c>
      <c r="Q44" s="1511"/>
      <c r="R44" s="352"/>
      <c r="S44" s="1523"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261</v>
      </c>
      <c r="B45" s="1393" t="s">
        <v>262</v>
      </c>
      <c r="C45" s="1393" t="s">
        <v>263</v>
      </c>
      <c r="D45" s="1393" t="s">
        <v>518</v>
      </c>
      <c r="E45" s="2108"/>
      <c r="F45" s="2108"/>
      <c r="G45" s="2108"/>
      <c r="H45" s="2108"/>
      <c r="I45" s="2110"/>
      <c r="J45" s="2109" t="str">
        <f>I44&amp;".1"</f>
        <v>...1.1</v>
      </c>
      <c r="K45" s="1393"/>
      <c r="L45" s="1394" t="s">
        <v>403</v>
      </c>
      <c r="P45" s="2111"/>
      <c r="Q45" s="2111">
        <v>1</v>
      </c>
      <c r="R45" s="353"/>
      <c r="S45" s="1523"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261</v>
      </c>
      <c r="B46" s="1393" t="s">
        <v>262</v>
      </c>
      <c r="C46" s="1393" t="s">
        <v>263</v>
      </c>
      <c r="D46" s="1393" t="s">
        <v>518</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261</v>
      </c>
      <c r="B47" s="1393" t="s">
        <v>262</v>
      </c>
      <c r="C47" s="1393" t="s">
        <v>263</v>
      </c>
      <c r="D47" s="1393" t="s">
        <v>518</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261</v>
      </c>
      <c r="B48" s="1393" t="s">
        <v>262</v>
      </c>
      <c r="C48" s="1393" t="s">
        <v>263</v>
      </c>
      <c r="D48" s="1393" t="s">
        <v>518</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261</v>
      </c>
      <c r="B49" s="1393" t="s">
        <v>262</v>
      </c>
      <c r="C49" s="1393" t="s">
        <v>263</v>
      </c>
      <c r="D49" s="1393" t="s">
        <v>518</v>
      </c>
      <c r="E49" s="2108"/>
      <c r="F49" s="2108"/>
      <c r="G49" s="2108"/>
      <c r="H49" s="2108"/>
      <c r="I49" s="2109"/>
      <c r="J49" s="1393"/>
      <c r="K49" s="1393"/>
      <c r="L49" s="1394"/>
      <c r="P49" s="2111"/>
      <c r="Q49" s="1511"/>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261</v>
      </c>
      <c r="B50" s="1393" t="s">
        <v>262</v>
      </c>
      <c r="C50" s="1393" t="s">
        <v>263</v>
      </c>
      <c r="D50" s="1393" t="s">
        <v>518</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261</v>
      </c>
      <c r="B51" s="1373" t="s">
        <v>262</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261</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CDBFD-1503-C106-7C14-B2635562006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83" width="19.140625" hidden="1" customWidth="1"/>
    <col min="13" max="14" style="3627" width="12.28125" hidden="1" customWidth="1"/>
    <col min="15" max="15" style="3627" width="23.421875" hidden="1" customWidth="1"/>
    <col min="16" max="16" style="4888"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515</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523">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508"/>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508"/>
      <c r="M19" s="1392"/>
      <c r="N19" s="1392"/>
      <c r="O19" s="1392"/>
      <c r="P19" s="1392"/>
      <c r="Q19" s="1401"/>
      <c r="R19" s="1401"/>
      <c r="S19" s="735"/>
      <c r="AB19" s="1396"/>
      <c r="AI19" s="1396"/>
      <c r="AL19" s="517"/>
      <c r="AM19" s="517"/>
      <c r="AN19" s="517"/>
      <c r="AO19" s="517"/>
      <c r="AP19" s="517"/>
    </row>
    <row s="3625" customFormat="1" customHeight="1" ht="12" hidden="1">
      <c r="L20" s="1508"/>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489</v>
      </c>
      <c r="W38" s="2118" t="s">
        <v>430</v>
      </c>
      <c r="X38" s="2120"/>
      <c r="Y38" s="2118" t="s">
        <v>431</v>
      </c>
      <c r="Z38" s="2119"/>
      <c r="AA38" s="2120"/>
      <c r="AB38" s="2130"/>
      <c r="AC38" s="1513" t="s">
        <v>489</v>
      </c>
      <c r="AD38" s="2118" t="s">
        <v>430</v>
      </c>
      <c r="AE38" s="2120"/>
      <c r="AF38" s="2118" t="s">
        <v>431</v>
      </c>
      <c r="AG38" s="2119"/>
      <c r="AH38" s="2120"/>
      <c r="AI38" s="2130"/>
      <c r="AJ38" s="2133"/>
      <c r="AK38" s="1971"/>
    </row>
    <row customHeight="1" ht="86.2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513" t="s">
        <v>516</v>
      </c>
      <c r="W39" s="1237" t="s">
        <v>517</v>
      </c>
      <c r="X39" s="1237" t="s">
        <v>494</v>
      </c>
      <c r="Y39" s="1519" t="s">
        <v>441</v>
      </c>
      <c r="Z39" s="2121" t="s">
        <v>442</v>
      </c>
      <c r="AA39" s="2122"/>
      <c r="AB39" s="2131"/>
      <c r="AC39" s="1513" t="s">
        <v>516</v>
      </c>
      <c r="AD39" s="1237" t="s">
        <v>517</v>
      </c>
      <c r="AE39" s="1237" t="s">
        <v>494</v>
      </c>
      <c r="AF39" s="1519" t="s">
        <v>441</v>
      </c>
      <c r="AG39" s="2121" t="s">
        <v>442</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266</v>
      </c>
      <c r="B42" s="1393" t="s">
        <v>267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266</v>
      </c>
      <c r="B43" s="1393" t="s">
        <v>267</v>
      </c>
      <c r="C43" s="1393" t="s">
        <v>268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515</v>
      </c>
      <c r="AM43" s="506"/>
      <c r="AN43" s="506" t="str">
        <f>IF(T43="","",T43)</f>
        <v>Наименование централизованной системы водоотведения</v>
      </c>
      <c r="AO43" s="506"/>
      <c r="AP43" s="506"/>
    </row>
    <row customHeight="1" ht="23.25">
      <c r="A44" s="1393" t="s">
        <v>266</v>
      </c>
      <c r="B44" s="1393" t="s">
        <v>267</v>
      </c>
      <c r="C44" s="1393" t="s">
        <v>268</v>
      </c>
      <c r="D44" s="1393" t="s">
        <v>519</v>
      </c>
      <c r="E44" s="2108"/>
      <c r="F44" s="2108"/>
      <c r="G44" s="2108"/>
      <c r="H44" s="2108"/>
      <c r="I44" s="2109" t="str">
        <f>S43&amp;".1"</f>
        <v>...1</v>
      </c>
      <c r="J44" s="1393"/>
      <c r="K44" s="1393"/>
      <c r="L44" s="1394"/>
      <c r="P44" s="2111">
        <v>1</v>
      </c>
      <c r="Q44" s="1511"/>
      <c r="R44" s="352"/>
      <c r="S44" s="1523"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266</v>
      </c>
      <c r="B45" s="1393" t="s">
        <v>267</v>
      </c>
      <c r="C45" s="1393" t="s">
        <v>268</v>
      </c>
      <c r="D45" s="1393" t="s">
        <v>519</v>
      </c>
      <c r="E45" s="2108"/>
      <c r="F45" s="2108"/>
      <c r="G45" s="2108"/>
      <c r="H45" s="2108"/>
      <c r="I45" s="2110"/>
      <c r="J45" s="2109" t="str">
        <f>I44&amp;".1"</f>
        <v>...1.1</v>
      </c>
      <c r="K45" s="1393"/>
      <c r="L45" s="1394" t="s">
        <v>403</v>
      </c>
      <c r="P45" s="2111"/>
      <c r="Q45" s="2111">
        <v>1</v>
      </c>
      <c r="R45" s="353"/>
      <c r="S45" s="1523"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266</v>
      </c>
      <c r="B46" s="1393" t="s">
        <v>267</v>
      </c>
      <c r="C46" s="1393" t="s">
        <v>268</v>
      </c>
      <c r="D46" s="1393" t="s">
        <v>519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266</v>
      </c>
      <c r="B47" s="1393" t="s">
        <v>267</v>
      </c>
      <c r="C47" s="1393" t="s">
        <v>268</v>
      </c>
      <c r="D47" s="1393" t="s">
        <v>519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266</v>
      </c>
      <c r="B48" s="1393" t="s">
        <v>267</v>
      </c>
      <c r="C48" s="1393" t="s">
        <v>268</v>
      </c>
      <c r="D48" s="1393" t="s">
        <v>519</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266</v>
      </c>
      <c r="B49" s="1393" t="s">
        <v>267</v>
      </c>
      <c r="C49" s="1393" t="s">
        <v>268</v>
      </c>
      <c r="D49" s="1393" t="s">
        <v>519</v>
      </c>
      <c r="E49" s="2108"/>
      <c r="F49" s="2108"/>
      <c r="G49" s="2108"/>
      <c r="H49" s="2108"/>
      <c r="I49" s="2109"/>
      <c r="J49" s="1393"/>
      <c r="K49" s="1393"/>
      <c r="L49" s="1394"/>
      <c r="P49" s="2111"/>
      <c r="Q49" s="1511"/>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266</v>
      </c>
      <c r="B50" s="1393" t="s">
        <v>267</v>
      </c>
      <c r="C50" s="1393" t="s">
        <v>268</v>
      </c>
      <c r="D50" s="1393" t="s">
        <v>519</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266</v>
      </c>
      <c r="B51" s="1373" t="s">
        <v>267</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266</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ADDBE-7DFB-DAE1-B2DE-882CAC6958F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25" width="11.57421875" hidden="1" customWidth="1"/>
    <col min="2" max="2" style="3625" width="11.00390625" hidden="1" customWidth="1"/>
    <col min="3" max="3" style="3625" width="10.57421875" hidden="1"/>
    <col min="4" max="4" style="3625" width="12.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4883" width="19.140625" hidden="1" customWidth="1"/>
    <col min="13" max="14" style="3627" width="12.28125" hidden="1" customWidth="1"/>
    <col min="15" max="15" style="3627" width="23.421875" hidden="1" customWidth="1"/>
    <col min="16" max="16" style="3627" width="3.7109375" hidden="1" customWidth="1"/>
    <col min="17" max="17" style="3629" width="3.7109375" hidden="1" customWidth="1"/>
    <col min="18" max="18" style="3949" width="3.7109375" customWidth="1"/>
    <col min="19" max="19" style="3950" width="12.7109375" customWidth="1"/>
    <col min="20" max="20" style="3042" width="32.00390625" customWidth="1"/>
    <col min="21" max="21" style="3042" width="0.140625" customWidth="1"/>
    <col min="22" max="25" style="3042" width="21.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2" style="3042" width="3.7109375" customWidth="1"/>
    <col min="33" max="33" style="3042" width="24.7109375" customWidth="1"/>
    <col min="34" max="36" style="3042" width="3.7109375" customWidth="1"/>
    <col min="37" max="37" style="3042" width="24.7109375" customWidth="1"/>
    <col min="38" max="40" style="3042" width="3.7109375" customWidth="1"/>
    <col min="41" max="41" style="3042" width="18.8515625" customWidth="1"/>
    <col min="42" max="44" style="3042" width="3.7109375" customWidth="1"/>
    <col min="45" max="45" style="3042" width="18.8515625" customWidth="1"/>
    <col min="46" max="49" style="3042" width="21.7109375" customWidth="1"/>
    <col min="50" max="50" style="3042" width="11.7109375" customWidth="1"/>
    <col min="51" max="51" style="3042" width="3.7109375" customWidth="1"/>
    <col min="52" max="52" style="3042" width="11.7109375" customWidth="1"/>
    <col min="53" max="53" style="3042" width="8.57421875" hidden="1" customWidth="1"/>
    <col min="54" max="54" style="3042" width="4.7109375" customWidth="1"/>
    <col min="55" max="55" style="3042"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394</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395</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515</v>
      </c>
      <c r="BE4" s="506"/>
      <c r="BF4" s="506" t="str">
        <f>IF(T4="","",T4)</f>
        <v>Наименование централизованной системы водоотведения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399</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400</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520</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521</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0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0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411</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91" customFormat="1" customHeight="1" ht="14.25" hidden="1">
      <c r="M24" s="1538"/>
      <c r="N24" s="1538"/>
      <c r="O24" s="1539" t="s">
        <v>412</v>
      </c>
      <c r="P24" s="1538"/>
      <c r="Q24" s="1540"/>
      <c r="R24" s="1540"/>
      <c r="AA24" s="1537" t="s">
        <v>414</v>
      </c>
      <c r="AC24" s="1537" t="s">
        <v>415</v>
      </c>
      <c r="AD24" s="1537" t="s">
        <v>466</v>
      </c>
      <c r="AH24" s="1537" t="s">
        <v>466</v>
      </c>
      <c r="AK24" s="1537" t="s">
        <v>504</v>
      </c>
      <c r="AL24" s="1537" t="s">
        <v>466</v>
      </c>
      <c r="AP24" s="1537" t="s">
        <v>466</v>
      </c>
      <c r="AY24" s="1537" t="s">
        <v>414</v>
      </c>
      <c r="BA24" s="1537" t="s">
        <v>415</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"Шатурская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4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ценам и тарифам Московской области</v>
      </c>
      <c r="W31" s="2100"/>
      <c r="X31" s="2100"/>
      <c r="Y31" s="2100"/>
      <c r="Z31" s="2100"/>
      <c r="AA31" s="2100"/>
      <c r="AB31" s="2100"/>
      <c r="AC31" s="322"/>
      <c r="AD31" s="2100" t="str">
        <f>IF(TITLE_NAME_OR_PR_CHANGE="",IF(TITLE_NAME_OR_PR="","",TITLE_NAME_OR_PR),TITLE_NAME_OR_PR_CHANGE)</f>
        <v>Комитет по ценам и тарифам Московской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44" customFormat="1" customHeight="1" ht="18.75">
      <c r="A32" s="1398"/>
      <c r="B32" s="1398"/>
      <c r="C32" s="1398"/>
      <c r="D32" s="1398"/>
      <c r="E32" s="1398"/>
      <c r="F32" s="1398"/>
      <c r="G32" s="1398"/>
      <c r="H32" s="1398"/>
      <c r="I32" s="1398"/>
      <c r="J32" s="1398"/>
      <c r="K32" s="1398"/>
      <c r="L32" s="1399"/>
      <c r="M32" s="1398"/>
      <c r="N32" s="1398"/>
      <c r="O32" s="1398"/>
      <c r="P32" s="1398"/>
      <c r="Q32" s="1398"/>
      <c r="S32" s="2098" t="s">
        <v>417</v>
      </c>
      <c r="T32" s="2098"/>
      <c r="U32" s="1402"/>
      <c r="V32" s="2099" t="str">
        <f>IF(TITLE_DATE_PR_CHANGE="",IF(TITLE_DATE_PR="","",TITLE_DATE_PR),TITLE_DATE_PR_CHANGE)</f>
        <v>45280.432291666664</v>
      </c>
      <c r="W32" s="2099"/>
      <c r="X32" s="2099"/>
      <c r="Y32" s="2099"/>
      <c r="Z32" s="2099"/>
      <c r="AA32" s="2099"/>
      <c r="AB32" s="2099"/>
      <c r="AC32" s="322"/>
      <c r="AD32" s="2099" t="str">
        <f>IF(TITLE_DATE_PR_CHANGE="",IF(TITLE_DATE_PR="","",TITLE_DATE_PR),TITLE_DATE_PR_CHANGE)</f>
        <v>45280.432291666664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44" customFormat="1" customHeight="1" ht="18.75">
      <c r="A33" s="1398"/>
      <c r="B33" s="1398"/>
      <c r="C33" s="1398"/>
      <c r="D33" s="1398"/>
      <c r="E33" s="1398"/>
      <c r="F33" s="1398"/>
      <c r="G33" s="1398"/>
      <c r="H33" s="1398"/>
      <c r="I33" s="1398"/>
      <c r="J33" s="1398"/>
      <c r="K33" s="1398"/>
      <c r="L33" s="1399"/>
      <c r="M33" s="1398"/>
      <c r="N33" s="1398"/>
      <c r="O33" s="1398"/>
      <c r="P33" s="1398"/>
      <c r="Q33" s="1398"/>
      <c r="S33" s="2098" t="s">
        <v>418</v>
      </c>
      <c r="T33" s="2098"/>
      <c r="U33" s="1402"/>
      <c r="V33" s="2100" t="str">
        <f>IF(TITLE_NUMBER_PR_CHANGE="",IF(TITLE_NUMBER_PR="","",TITLE_NUMBER_PR),TITLE_NUMBER_PR_CHANGE)</f>
        <v>313-Р</v>
      </c>
      <c r="W33" s="2100"/>
      <c r="X33" s="2100"/>
      <c r="Y33" s="2100"/>
      <c r="Z33" s="2100"/>
      <c r="AA33" s="2100"/>
      <c r="AB33" s="2100"/>
      <c r="AC33" s="322"/>
      <c r="AD33" s="2100" t="str">
        <f>IF(TITLE_NUMBER_PR_CHANGE="",IF(TITLE_NUMBER_PR="","",TITLE_NUMBER_PR),TITLE_NUMBER_PR_CHANGE)</f>
        <v>313-Р</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4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4" s="2100"/>
      <c r="X34" s="2100"/>
      <c r="Y34" s="2100"/>
      <c r="Z34" s="2100"/>
      <c r="AA34" s="2100"/>
      <c r="AB34" s="2100"/>
      <c r="AC34" s="322"/>
      <c r="AD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4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417</v>
      </c>
      <c r="T36" s="2098"/>
      <c r="U36" s="1402"/>
      <c r="V36" s="2099" t="str">
        <f>IF(TITLE_DATE_PR_CHANGE="",IF(TITLE_DATE_PR="","",TITLE_DATE_PR),TITLE_DATE_PR_CHANGE)</f>
        <v>45280.432291666664</v>
      </c>
      <c r="W36" s="2099"/>
      <c r="X36" s="2099"/>
      <c r="Y36" s="2099"/>
      <c r="Z36" s="2099"/>
      <c r="AA36" s="2099"/>
      <c r="AB36" s="2099"/>
      <c r="AC36" s="322"/>
      <c r="AD36" s="2099" t="str">
        <f>IF(TITLE_DATE_PR_CHANGE="",IF(TITLE_DATE_PR="","",TITLE_DATE_PR),TITLE_DATE_PR_CHANGE)</f>
        <v>45280.432291666664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4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418</v>
      </c>
      <c r="T37" s="2098"/>
      <c r="U37" s="1402"/>
      <c r="V37" s="2100" t="str">
        <f>IF(TITLE_NUMBER_PR_CHANGE="",IF(TITLE_NUMBER_PR="","",TITLE_NUMBER_PR),TITLE_NUMBER_PR_CHANGE)</f>
        <v>313-Р</v>
      </c>
      <c r="W37" s="2100"/>
      <c r="X37" s="2100"/>
      <c r="Y37" s="2100"/>
      <c r="Z37" s="2100"/>
      <c r="AA37" s="2100"/>
      <c r="AB37" s="2100"/>
      <c r="AC37" s="322"/>
      <c r="AD37" s="2100" t="str">
        <f>IF(TITLE_NUMBER_PR_CHANGE="",IF(TITLE_NUMBER_PR="","",TITLE_NUMBER_PR),TITLE_NUMBER_PR_CHANGE)</f>
        <v>313-Р</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4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421</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421</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295</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296</v>
      </c>
    </row>
    <row customHeight="1" ht="14.25">
      <c r="Q41" s="279"/>
      <c r="R41" s="377"/>
      <c r="S41" s="2125" t="s">
        <v>87</v>
      </c>
      <c r="T41" s="2062" t="s">
        <v>505</v>
      </c>
      <c r="U41" s="289"/>
      <c r="V41" s="2126" t="s">
        <v>424</v>
      </c>
      <c r="W41" s="2127"/>
      <c r="X41" s="2127"/>
      <c r="Y41" s="2127"/>
      <c r="Z41" s="2127"/>
      <c r="AA41" s="2127"/>
      <c r="AB41" s="2128"/>
      <c r="AC41" s="2129" t="s">
        <v>425</v>
      </c>
      <c r="AD41" s="2173" t="s">
        <v>522</v>
      </c>
      <c r="AE41" s="2146"/>
      <c r="AF41" s="2146"/>
      <c r="AG41" s="2174"/>
      <c r="AH41" s="2173" t="s">
        <v>523</v>
      </c>
      <c r="AI41" s="2146"/>
      <c r="AJ41" s="2146"/>
      <c r="AK41" s="2174"/>
      <c r="AL41" s="2173" t="s">
        <v>524</v>
      </c>
      <c r="AM41" s="2146"/>
      <c r="AN41" s="2146"/>
      <c r="AO41" s="2174"/>
      <c r="AP41" s="2173" t="s">
        <v>509</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510</v>
      </c>
      <c r="W42" s="2030"/>
      <c r="X42" s="2029" t="s">
        <v>511</v>
      </c>
      <c r="Y42" s="2030"/>
      <c r="Z42" s="2144" t="s">
        <v>512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525</v>
      </c>
      <c r="AU42" s="2030"/>
      <c r="AV42" s="2029" t="s">
        <v>526</v>
      </c>
      <c r="AW42" s="2030"/>
      <c r="AX42" s="2144" t="s">
        <v>512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432</v>
      </c>
      <c r="F44" s="1394" t="s">
        <v>433</v>
      </c>
      <c r="G44" s="1394" t="s">
        <v>434</v>
      </c>
      <c r="H44" s="1394" t="s">
        <v>435</v>
      </c>
      <c r="I44" s="1394" t="s">
        <v>436</v>
      </c>
      <c r="J44" s="1394" t="s">
        <v>437</v>
      </c>
      <c r="K44" s="1394" t="s">
        <v>438</v>
      </c>
      <c r="L44" s="1394" t="s">
        <v>412</v>
      </c>
      <c r="Q44" s="279"/>
      <c r="R44" s="377"/>
      <c r="S44" s="2125"/>
      <c r="T44" s="2062"/>
      <c r="U44" s="290"/>
      <c r="V44" s="1509" t="s">
        <v>477</v>
      </c>
      <c r="W44" s="1509" t="s">
        <v>478</v>
      </c>
      <c r="X44" s="1509" t="s">
        <v>477</v>
      </c>
      <c r="Y44" s="1509" t="s">
        <v>478</v>
      </c>
      <c r="Z44" s="1519"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509" t="s">
        <v>477</v>
      </c>
      <c r="AU44" s="1509" t="s">
        <v>478</v>
      </c>
      <c r="AV44" s="1509" t="s">
        <v>477</v>
      </c>
      <c r="AW44" s="1509" t="s">
        <v>478</v>
      </c>
      <c r="AX44" s="1519" t="s">
        <v>441</v>
      </c>
      <c r="AY44" s="2121" t="s">
        <v>442</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271</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271</v>
      </c>
      <c r="B47" s="1393" t="s">
        <v>272</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394</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395</v>
      </c>
      <c r="BE47" s="506"/>
      <c r="BF47" s="506" t="str">
        <f>IF(T47="","",T47)</f>
        <v>Территория действия тарифа</v>
      </c>
      <c r="BG47" s="506"/>
      <c r="BH47" s="506"/>
    </row>
    <row customHeight="1" ht="33.75">
      <c r="A48" s="1393" t="s">
        <v>271</v>
      </c>
      <c r="B48" s="1393" t="s">
        <v>272</v>
      </c>
      <c r="C48" s="1393" t="s">
        <v>273</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515</v>
      </c>
      <c r="BE48" s="506"/>
      <c r="BF48" s="506" t="str">
        <f>IF(T48="","",T48)</f>
        <v>Наименование централизованной системы водоотведения</v>
      </c>
      <c r="BG48" s="506"/>
      <c r="BH48" s="506"/>
    </row>
    <row s="2611" customFormat="1" customHeight="1" ht="0">
      <c r="A49" s="1373" t="s">
        <v>271</v>
      </c>
      <c r="B49" s="1373" t="s">
        <v>272</v>
      </c>
      <c r="C49" s="1373" t="s">
        <v>273</v>
      </c>
      <c r="D49" s="1373" t="s">
        <v>527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399</v>
      </c>
      <c r="BE49" s="506"/>
      <c r="BF49" s="506" t="str">
        <f>IF(T49="","",T49)</f>
        <v/>
      </c>
      <c r="BG49" s="506"/>
      <c r="BH49" s="506"/>
    </row>
    <row s="2611" customFormat="1" customHeight="1" ht="0">
      <c r="A50" s="1373" t="s">
        <v>271</v>
      </c>
      <c r="B50" s="1373" t="s">
        <v>272</v>
      </c>
      <c r="C50" s="1373" t="s">
        <v>273</v>
      </c>
      <c r="D50" s="1373" t="s">
        <v>527</v>
      </c>
      <c r="E50" s="2108"/>
      <c r="F50" s="2108"/>
      <c r="G50" s="2108"/>
      <c r="H50" s="2108"/>
      <c r="I50" s="2109" t="str">
        <f>S49&amp;".1"</f>
        <v>.1</v>
      </c>
      <c r="J50" s="1373"/>
      <c r="K50" s="1373"/>
      <c r="L50" s="1376" t="s">
        <v>400</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271</v>
      </c>
      <c r="B51" s="1373" t="s">
        <v>272</v>
      </c>
      <c r="C51" s="1373" t="s">
        <v>273</v>
      </c>
      <c r="D51" s="1373" t="s">
        <v>527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271</v>
      </c>
      <c r="B52" s="1393" t="s">
        <v>272</v>
      </c>
      <c r="C52" s="1393" t="s">
        <v>273</v>
      </c>
      <c r="D52" s="1393" t="s">
        <v>527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500</v>
      </c>
      <c r="AT53" s="1423"/>
      <c r="AU53" s="1526"/>
      <c r="AV53" s="1423"/>
      <c r="AW53" s="1526"/>
      <c r="AX53" s="1423"/>
      <c r="AY53" s="1423"/>
      <c r="AZ53" s="1423"/>
      <c r="BA53" s="1423"/>
      <c r="BB53" s="1427"/>
      <c r="BC53" s="2138"/>
      <c r="BE53" s="506"/>
      <c r="BF53" s="506"/>
      <c r="BG53" s="506"/>
      <c r="BH53" s="506"/>
    </row>
    <row customHeight="1" ht="11.25">
      <c r="A54" s="1393" t="s">
        <v>271</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520</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271</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521</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271</v>
      </c>
      <c r="B56" s="1393" t="s">
        <v>272</v>
      </c>
      <c r="C56" s="1393" t="s">
        <v>273</v>
      </c>
      <c r="D56" s="1393" t="s">
        <v>527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271</v>
      </c>
      <c r="B57" s="1393" t="s">
        <v>272</v>
      </c>
      <c r="C57" s="1393" t="s">
        <v>273</v>
      </c>
      <c r="D57" s="1393" t="s">
        <v>527</v>
      </c>
      <c r="E57" s="2108"/>
      <c r="F57" s="2108"/>
      <c r="G57" s="2108"/>
      <c r="H57" s="2108"/>
      <c r="I57" s="2110"/>
      <c r="J57" s="2109"/>
      <c r="K57" s="1393"/>
      <c r="L57" s="1394"/>
      <c r="P57" s="2111"/>
      <c r="Q57" s="2111"/>
      <c r="R57" s="352"/>
      <c r="S57" s="1308"/>
      <c r="T57" s="275" t="s">
        <v>465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271</v>
      </c>
      <c r="B58" s="1373" t="s">
        <v>272</v>
      </c>
      <c r="C58" s="1373" t="s">
        <v>273</v>
      </c>
      <c r="D58" s="1373" t="s">
        <v>527</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271</v>
      </c>
      <c r="B59" s="1373" t="s">
        <v>272</v>
      </c>
      <c r="C59" s="1373" t="s">
        <v>273</v>
      </c>
      <c r="D59" s="1373" t="s">
        <v>527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04" customFormat="1" customHeight="1" ht="0">
      <c r="A60" s="1373" t="s">
        <v>271</v>
      </c>
      <c r="B60" s="1373" t="s">
        <v>272</v>
      </c>
      <c r="C60" s="1373" t="s">
        <v>273</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04" customFormat="1" customHeight="1" ht="0">
      <c r="A61" s="1373" t="s">
        <v>271</v>
      </c>
      <c r="B61" s="1373" t="s">
        <v>272</v>
      </c>
      <c r="C61" s="1344"/>
      <c r="D61" s="1344"/>
      <c r="E61" s="2108"/>
      <c r="F61" s="2107"/>
      <c r="G61" s="1344"/>
      <c r="H61" s="1344"/>
      <c r="I61" s="1344"/>
      <c r="J61" s="1344"/>
      <c r="K61" s="1344"/>
      <c r="L61" s="152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271</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0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EFCD2-9512-D495-E795-C62E9296DF5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83" width="19.140625" hidden="1" customWidth="1"/>
    <col min="13" max="14" style="3627" width="12.28125" hidden="1" customWidth="1"/>
    <col min="15" max="15" style="3627" width="23.421875" hidden="1" customWidth="1"/>
    <col min="16" max="16" style="4888"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523">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508"/>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508"/>
      <c r="M19" s="1392"/>
      <c r="N19" s="1392"/>
      <c r="O19" s="1392"/>
      <c r="P19" s="1392"/>
      <c r="Q19" s="1401"/>
      <c r="R19" s="1401"/>
      <c r="S19" s="735"/>
      <c r="AB19" s="1396"/>
      <c r="AI19" s="1396"/>
      <c r="AL19" s="517"/>
      <c r="AM19" s="517"/>
      <c r="AN19" s="517"/>
      <c r="AO19" s="517"/>
      <c r="AP19" s="517"/>
    </row>
    <row s="3625" customFormat="1" customHeight="1" ht="12" hidden="1">
      <c r="L20" s="1508"/>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hidden="1">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hidden="1">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530</v>
      </c>
      <c r="W38" s="2118" t="s">
        <v>531</v>
      </c>
      <c r="X38" s="2120"/>
      <c r="Y38" s="2118" t="s">
        <v>431</v>
      </c>
      <c r="Z38" s="2119"/>
      <c r="AA38" s="2120"/>
      <c r="AB38" s="2130"/>
      <c r="AC38" s="1513" t="s">
        <v>530</v>
      </c>
      <c r="AD38" s="2118" t="s">
        <v>531</v>
      </c>
      <c r="AE38" s="2120"/>
      <c r="AF38" s="2118" t="s">
        <v>431</v>
      </c>
      <c r="AG38" s="2119"/>
      <c r="AH38" s="2120"/>
      <c r="AI38" s="2130"/>
      <c r="AJ38" s="2133"/>
      <c r="AK38" s="1971"/>
    </row>
    <row customHeight="1" ht="86.2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513" t="s">
        <v>532</v>
      </c>
      <c r="W39" s="1237" t="s">
        <v>533</v>
      </c>
      <c r="X39" s="1237" t="s">
        <v>534</v>
      </c>
      <c r="Y39" s="1519" t="s">
        <v>441</v>
      </c>
      <c r="Z39" s="2121" t="s">
        <v>442</v>
      </c>
      <c r="AA39" s="2122"/>
      <c r="AB39" s="2131"/>
      <c r="AC39" s="1513" t="s">
        <v>532</v>
      </c>
      <c r="AD39" s="1237" t="s">
        <v>533</v>
      </c>
      <c r="AE39" s="1237" t="s">
        <v>534</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246</v>
      </c>
      <c r="B42" s="1393" t="s">
        <v>247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246</v>
      </c>
      <c r="B43" s="1393" t="s">
        <v>247</v>
      </c>
      <c r="C43" s="1393" t="s">
        <v>248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529</v>
      </c>
      <c r="AM43" s="506"/>
      <c r="AN43" s="506" t="str">
        <f>IF(T43="","",T43)</f>
        <v>Наименование централизованной системы горячего водоснабжения</v>
      </c>
      <c r="AO43" s="506"/>
      <c r="AP43" s="506"/>
    </row>
    <row customHeight="1" ht="23.25">
      <c r="A44" s="1393" t="s">
        <v>246</v>
      </c>
      <c r="B44" s="1393" t="s">
        <v>247</v>
      </c>
      <c r="C44" s="1393" t="s">
        <v>248</v>
      </c>
      <c r="D44" s="1393" t="s">
        <v>535</v>
      </c>
      <c r="E44" s="2108"/>
      <c r="F44" s="2108"/>
      <c r="G44" s="2108"/>
      <c r="H44" s="2108"/>
      <c r="I44" s="2109" t="str">
        <f>S43&amp;".1"</f>
        <v>...1</v>
      </c>
      <c r="J44" s="1393"/>
      <c r="K44" s="1393"/>
      <c r="L44" s="1394"/>
      <c r="P44" s="2111">
        <v>1</v>
      </c>
      <c r="Q44" s="1511"/>
      <c r="R44" s="352"/>
      <c r="S44" s="1523"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246</v>
      </c>
      <c r="B45" s="1393" t="s">
        <v>247</v>
      </c>
      <c r="C45" s="1393" t="s">
        <v>248</v>
      </c>
      <c r="D45" s="1393" t="s">
        <v>535</v>
      </c>
      <c r="E45" s="2108"/>
      <c r="F45" s="2108"/>
      <c r="G45" s="2108"/>
      <c r="H45" s="2108"/>
      <c r="I45" s="2110"/>
      <c r="J45" s="2109" t="str">
        <f>I44&amp;".1"</f>
        <v>...1.1</v>
      </c>
      <c r="K45" s="1393"/>
      <c r="L45" s="1394" t="s">
        <v>403</v>
      </c>
      <c r="P45" s="2111"/>
      <c r="Q45" s="2111">
        <v>1</v>
      </c>
      <c r="R45" s="353"/>
      <c r="S45" s="1523"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246</v>
      </c>
      <c r="B46" s="1393" t="s">
        <v>247</v>
      </c>
      <c r="C46" s="1393" t="s">
        <v>248</v>
      </c>
      <c r="D46" s="1393" t="s">
        <v>535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246</v>
      </c>
      <c r="B47" s="1393" t="s">
        <v>247</v>
      </c>
      <c r="C47" s="1393" t="s">
        <v>248</v>
      </c>
      <c r="D47" s="1393" t="s">
        <v>535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246</v>
      </c>
      <c r="B48" s="1393" t="s">
        <v>247</v>
      </c>
      <c r="C48" s="1393" t="s">
        <v>248</v>
      </c>
      <c r="D48" s="1393" t="s">
        <v>535</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246</v>
      </c>
      <c r="B49" s="1393" t="s">
        <v>247</v>
      </c>
      <c r="C49" s="1393" t="s">
        <v>248</v>
      </c>
      <c r="D49" s="1393" t="s">
        <v>535</v>
      </c>
      <c r="E49" s="2108"/>
      <c r="F49" s="2108"/>
      <c r="G49" s="2108"/>
      <c r="H49" s="2108"/>
      <c r="I49" s="2109"/>
      <c r="J49" s="1393"/>
      <c r="K49" s="1393"/>
      <c r="L49" s="1394"/>
      <c r="P49" s="2111"/>
      <c r="Q49" s="1511"/>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246</v>
      </c>
      <c r="B50" s="1393" t="s">
        <v>247</v>
      </c>
      <c r="C50" s="1393" t="s">
        <v>248</v>
      </c>
      <c r="D50" s="1393" t="s">
        <v>535</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246</v>
      </c>
      <c r="B51" s="1373" t="s">
        <v>247</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246</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74D37-6CA6-2A71-1D74-A107FBF9635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4.140625" hidden="1" customWidth="1"/>
    <col min="10" max="10" style="3625" width="9.8515625" hidden="1" customWidth="1"/>
    <col min="11" max="11" style="3625" width="14.7109375" hidden="1" customWidth="1"/>
    <col min="12" max="12" style="4883" width="19.140625" hidden="1" customWidth="1"/>
    <col min="13" max="14" style="3627" width="12.28125" hidden="1" customWidth="1"/>
    <col min="15" max="15" style="3627" width="23.421875" hidden="1" customWidth="1"/>
    <col min="16" max="16" style="4888" width="3.7109375" customWidth="1"/>
    <col min="17" max="18" style="3949" width="3.7109375" customWidth="1"/>
    <col min="19" max="19" style="3950" width="12.7109375" customWidth="1"/>
    <col min="20" max="20" style="3042" width="35.7109375" customWidth="1"/>
    <col min="21" max="21" style="3042" width="0.140625" customWidth="1"/>
    <col min="22" max="24" style="3042" width="24.7109375" hidden="1" customWidth="1"/>
    <col min="25" max="25" style="3042" width="11.7109375" hidden="1" customWidth="1"/>
    <col min="26" max="26" style="3042" width="3.7109375" hidden="1" customWidth="1"/>
    <col min="27" max="27" style="3042" width="11.7109375" hidden="1" customWidth="1"/>
    <col min="28" max="28" style="3042" width="8.57421875" hidden="1" customWidth="1"/>
    <col min="29" max="31" style="3042" width="24.7109375" customWidth="1"/>
    <col min="32" max="32" style="3042" width="11.7109375" customWidth="1"/>
    <col min="33" max="33" style="3042" width="3.7109375" customWidth="1"/>
    <col min="34" max="34" style="3042" width="11.7109375" customWidth="1"/>
    <col min="35" max="35" style="3042" width="8.57421875" hidden="1" customWidth="1"/>
    <col min="36" max="36" style="3042" width="4.7109375" customWidth="1"/>
    <col min="37" max="37" style="3042"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394</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395</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483</v>
      </c>
      <c r="U5" s="288"/>
      <c r="V5" s="2194"/>
      <c r="W5" s="2195"/>
      <c r="X5" s="2195"/>
      <c r="Y5" s="2195"/>
      <c r="Z5" s="2195"/>
      <c r="AA5" s="2195"/>
      <c r="AB5" s="2196"/>
      <c r="AC5" s="2197"/>
      <c r="AD5" s="2198"/>
      <c r="AE5" s="2198"/>
      <c r="AF5" s="2198"/>
      <c r="AG5" s="2198"/>
      <c r="AH5" s="2198"/>
      <c r="AI5" s="2198"/>
      <c r="AJ5" s="2199"/>
      <c r="AK5" s="1286" t="s">
        <v>484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403</v>
      </c>
      <c r="P6" s="2111"/>
      <c r="Q6" s="2111">
        <v>1</v>
      </c>
      <c r="R6" s="353"/>
      <c r="S6" s="1523">
        <f>$J6</f>
      </c>
      <c r="T6" s="274" t="s">
        <v>404</v>
      </c>
      <c r="U6" s="288"/>
      <c r="V6" s="2095"/>
      <c r="W6" s="2096"/>
      <c r="X6" s="2096"/>
      <c r="Y6" s="2096"/>
      <c r="Z6" s="2096"/>
      <c r="AA6" s="2096"/>
      <c r="AB6" s="2097"/>
      <c r="AC6" s="2095"/>
      <c r="AD6" s="2096"/>
      <c r="AE6" s="2096"/>
      <c r="AF6" s="2096"/>
      <c r="AG6" s="2096"/>
      <c r="AH6" s="2096"/>
      <c r="AI6" s="2096"/>
      <c r="AJ6" s="2097"/>
      <c r="AK6" s="1337" t="s">
        <v>485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486</v>
      </c>
      <c r="U9" s="367"/>
      <c r="V9" s="367"/>
      <c r="W9" s="367"/>
      <c r="X9" s="367"/>
      <c r="Y9" s="367"/>
      <c r="Z9" s="367"/>
      <c r="AA9" s="367"/>
      <c r="AB9" s="367"/>
      <c r="AC9" s="367"/>
      <c r="AD9" s="367"/>
      <c r="AE9" s="367"/>
      <c r="AF9" s="367"/>
      <c r="AG9" s="367"/>
      <c r="AH9" s="367"/>
      <c r="AI9" s="367"/>
      <c r="AJ9" s="367"/>
      <c r="AK9" s="1286" t="s">
        <v>487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409</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604"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625" customFormat="1" customHeight="1" ht="22.5" hidden="1">
      <c r="L18" s="1508"/>
      <c r="M18" s="1392"/>
      <c r="N18" s="1392"/>
      <c r="O18" s="1397" t="s">
        <v>411</v>
      </c>
      <c r="P18" s="1392"/>
      <c r="Q18" s="1401"/>
      <c r="R18" s="1401"/>
      <c r="S18" s="735"/>
      <c r="Y18" s="1397"/>
      <c r="AA18" s="1397"/>
      <c r="AB18" s="1396"/>
      <c r="AF18" s="1397"/>
      <c r="AH18" s="1397"/>
      <c r="AI18" s="1396"/>
      <c r="AL18" s="517"/>
      <c r="AM18" s="517"/>
      <c r="AN18" s="517"/>
      <c r="AO18" s="517"/>
      <c r="AP18" s="517"/>
    </row>
    <row s="3625" customFormat="1" customHeight="1" ht="14.25" hidden="1">
      <c r="L19" s="1508"/>
      <c r="M19" s="1392"/>
      <c r="N19" s="1392"/>
      <c r="O19" s="1392"/>
      <c r="P19" s="1392"/>
      <c r="Q19" s="1401"/>
      <c r="R19" s="1401"/>
      <c r="S19" s="735"/>
      <c r="AB19" s="1396"/>
      <c r="AI19" s="1396"/>
      <c r="AL19" s="517"/>
      <c r="AM19" s="517"/>
      <c r="AN19" s="517"/>
      <c r="AO19" s="517"/>
      <c r="AP19" s="517"/>
    </row>
    <row s="3625" customFormat="1" customHeight="1" ht="12" hidden="1">
      <c r="L20" s="1508"/>
      <c r="M20" s="1392"/>
      <c r="N20" s="1392"/>
      <c r="O20" s="1394" t="s">
        <v>412</v>
      </c>
      <c r="P20" s="1392"/>
      <c r="Q20" s="1472"/>
      <c r="R20" s="1472"/>
      <c r="S20" s="735"/>
      <c r="T20" s="1168" t="s">
        <v>413</v>
      </c>
      <c r="Z20" s="172" t="s">
        <v>414</v>
      </c>
      <c r="AB20" s="172" t="s">
        <v>415</v>
      </c>
      <c r="AC20" s="1168" t="s">
        <v>413</v>
      </c>
      <c r="AG20" s="172" t="s">
        <v>416</v>
      </c>
      <c r="AI20" s="172" t="s">
        <v>415</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Филиал "Шатурская ГРЭС" ПАО "Юнипро"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64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ценам и тарифам Московской области</v>
      </c>
      <c r="W27" s="2100"/>
      <c r="X27" s="2100"/>
      <c r="Y27" s="2100"/>
      <c r="Z27" s="2100"/>
      <c r="AA27" s="2100"/>
      <c r="AB27" s="322"/>
      <c r="AC27" s="2100" t="str">
        <f>IF(TITLE_NAME_OR_PR_CHANGE="",IF(TITLE_NAME_OR_PR="","",TITLE_NAME_OR_PR),TITLE_NAME_OR_PR_CHANGE)</f>
        <v>Комитет по ценам и тарифам Московской области</v>
      </c>
      <c r="AD27" s="2100"/>
      <c r="AE27" s="2100"/>
      <c r="AF27" s="2100"/>
      <c r="AG27" s="2100"/>
      <c r="AH27" s="2100"/>
      <c r="AI27" s="322"/>
      <c r="AJ27" s="322"/>
      <c r="AK27" s="268"/>
      <c r="AL27" s="368"/>
      <c r="AM27" s="368"/>
      <c r="AN27" s="368"/>
      <c r="AO27" s="368"/>
      <c r="AP27" s="368"/>
    </row>
    <row s="3644" customFormat="1" customHeight="1" ht="18.75">
      <c r="A28" s="1398"/>
      <c r="B28" s="1398"/>
      <c r="C28" s="1398"/>
      <c r="D28" s="1398"/>
      <c r="E28" s="1398"/>
      <c r="F28" s="1398"/>
      <c r="G28" s="1398"/>
      <c r="H28" s="1398"/>
      <c r="I28" s="1398"/>
      <c r="J28" s="1398"/>
      <c r="K28" s="1398"/>
      <c r="L28" s="1399"/>
      <c r="M28" s="1398"/>
      <c r="N28" s="1398"/>
      <c r="O28" s="1398"/>
      <c r="S28" s="2098" t="s">
        <v>417</v>
      </c>
      <c r="T28" s="2098"/>
      <c r="U28" s="1402"/>
      <c r="V28" s="2099" t="str">
        <f>IF(TITLE_DATE_PR_CHANGE="",IF(TITLE_DATE_PR="","",TITLE_DATE_PR),TITLE_DATE_PR_CHANGE)</f>
        <v>45280.432291666664</v>
      </c>
      <c r="W28" s="2099"/>
      <c r="X28" s="2099"/>
      <c r="Y28" s="2099"/>
      <c r="Z28" s="2099"/>
      <c r="AA28" s="2099"/>
      <c r="AB28" s="322"/>
      <c r="AC28" s="2099" t="str">
        <f>IF(TITLE_DATE_PR_CHANGE="",IF(TITLE_DATE_PR="","",TITLE_DATE_PR),TITLE_DATE_PR_CHANGE)</f>
        <v>45280.432291666664</v>
      </c>
      <c r="AD28" s="2099"/>
      <c r="AE28" s="2099"/>
      <c r="AF28" s="2099"/>
      <c r="AG28" s="2099"/>
      <c r="AH28" s="2099"/>
      <c r="AI28" s="322"/>
      <c r="AJ28" s="322"/>
      <c r="AK28" s="268"/>
      <c r="AL28" s="368"/>
      <c r="AM28" s="368"/>
      <c r="AN28" s="368"/>
      <c r="AO28" s="368"/>
      <c r="AP28" s="368"/>
    </row>
    <row s="3644" customFormat="1" customHeight="1" ht="18.75">
      <c r="A29" s="1398"/>
      <c r="B29" s="1398"/>
      <c r="C29" s="1398"/>
      <c r="D29" s="1398"/>
      <c r="E29" s="1398"/>
      <c r="F29" s="1398"/>
      <c r="G29" s="1398"/>
      <c r="H29" s="1398"/>
      <c r="I29" s="1398"/>
      <c r="J29" s="1398"/>
      <c r="K29" s="1398"/>
      <c r="L29" s="1399"/>
      <c r="M29" s="1398"/>
      <c r="N29" s="1398"/>
      <c r="O29" s="1398"/>
      <c r="S29" s="2098" t="s">
        <v>418</v>
      </c>
      <c r="T29" s="2098"/>
      <c r="U29" s="1402"/>
      <c r="V29" s="2100" t="str">
        <f>IF(TITLE_NUMBER_PR_CHANGE="",IF(TITLE_NUMBER_PR="","",TITLE_NUMBER_PR),TITLE_NUMBER_PR_CHANGE)</f>
        <v>313-Р</v>
      </c>
      <c r="W29" s="2100"/>
      <c r="X29" s="2100"/>
      <c r="Y29" s="2100"/>
      <c r="Z29" s="2100"/>
      <c r="AA29" s="2100"/>
      <c r="AB29" s="322"/>
      <c r="AC29" s="2100" t="str">
        <f>IF(TITLE_NUMBER_PR_CHANGE="",IF(TITLE_NUMBER_PR="","",TITLE_NUMBER_PR),TITLE_NUMBER_PR_CHANGE)</f>
        <v>313-Р</v>
      </c>
      <c r="AD29" s="2100"/>
      <c r="AE29" s="2100"/>
      <c r="AF29" s="2100"/>
      <c r="AG29" s="2100"/>
      <c r="AH29" s="2100"/>
      <c r="AI29" s="322"/>
      <c r="AJ29" s="322"/>
      <c r="AK29" s="268"/>
      <c r="AL29" s="368"/>
      <c r="AM29" s="368"/>
      <c r="AN29" s="368"/>
      <c r="AO29" s="368"/>
      <c r="AP29" s="368"/>
    </row>
    <row s="364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0" s="2100"/>
      <c r="X30" s="2100"/>
      <c r="Y30" s="2100"/>
      <c r="Z30" s="2100"/>
      <c r="AA30" s="2100"/>
      <c r="AB30" s="322"/>
      <c r="AC30"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644" customFormat="1" customHeight="1" ht="18.75">
      <c r="A32" s="1398"/>
      <c r="B32" s="1398"/>
      <c r="C32" s="1398"/>
      <c r="D32" s="1398"/>
      <c r="E32" s="1398"/>
      <c r="F32" s="1398"/>
      <c r="G32" s="1398"/>
      <c r="H32" s="1398"/>
      <c r="I32" s="1398"/>
      <c r="J32" s="1398"/>
      <c r="K32" s="1398"/>
      <c r="L32" s="1399"/>
      <c r="M32" s="1398"/>
      <c r="N32" s="1398"/>
      <c r="O32" s="1398"/>
      <c r="S32" s="2098" t="s">
        <v>419</v>
      </c>
      <c r="T32" s="2098"/>
      <c r="U32" s="1402"/>
      <c r="V32" s="2099" t="str">
        <f>IF(TITLE_DATE_PR_CHANGE="",IF(TITLE_DATE_PR="","",TITLE_DATE_PR),TITLE_DATE_PR_CHANGE)</f>
        <v>45280.432291666664</v>
      </c>
      <c r="W32" s="2099"/>
      <c r="X32" s="2099"/>
      <c r="Y32" s="2099"/>
      <c r="Z32" s="2099"/>
      <c r="AA32" s="2099"/>
      <c r="AB32" s="322"/>
      <c r="AC32" s="2099" t="str">
        <f>IF(TITLE_DATE_PR_CHANGE="",IF(TITLE_DATE_PR="","",TITLE_DATE_PR),TITLE_DATE_PR_CHANGE)</f>
        <v>45280.432291666664</v>
      </c>
      <c r="AD32" s="2099"/>
      <c r="AE32" s="2099"/>
      <c r="AF32" s="2099"/>
      <c r="AG32" s="2099"/>
      <c r="AH32" s="2099"/>
      <c r="AI32" s="322"/>
      <c r="AJ32" s="322"/>
      <c r="AK32" s="268"/>
      <c r="AL32" s="368"/>
      <c r="AM32" s="368"/>
      <c r="AN32" s="368"/>
      <c r="AO32" s="368"/>
      <c r="AP32" s="368"/>
    </row>
    <row s="3644" customFormat="1" customHeight="1" ht="18.75">
      <c r="A33" s="1398"/>
      <c r="B33" s="1398"/>
      <c r="C33" s="1398"/>
      <c r="D33" s="1398"/>
      <c r="E33" s="1398"/>
      <c r="F33" s="1398"/>
      <c r="G33" s="1398"/>
      <c r="H33" s="1398"/>
      <c r="I33" s="1398"/>
      <c r="J33" s="1398"/>
      <c r="K33" s="1398"/>
      <c r="L33" s="1399"/>
      <c r="M33" s="1398"/>
      <c r="N33" s="1398"/>
      <c r="O33" s="1398"/>
      <c r="S33" s="2098" t="s">
        <v>420</v>
      </c>
      <c r="T33" s="2098"/>
      <c r="U33" s="1402"/>
      <c r="V33" s="2100" t="str">
        <f>IF(TITLE_NUMBER_PR_CHANGE="",IF(TITLE_NUMBER_PR="","",TITLE_NUMBER_PR),TITLE_NUMBER_PR_CHANGE)</f>
        <v>313-Р</v>
      </c>
      <c r="W33" s="2100"/>
      <c r="X33" s="2100"/>
      <c r="Y33" s="2100"/>
      <c r="Z33" s="2100"/>
      <c r="AA33" s="2100"/>
      <c r="AB33" s="322"/>
      <c r="AC33" s="2100" t="str">
        <f>IF(TITLE_NUMBER_PR_CHANGE="",IF(TITLE_NUMBER_PR="","",TITLE_NUMBER_PR),TITLE_NUMBER_PR_CHANGE)</f>
        <v>313-Р</v>
      </c>
      <c r="AD33" s="2100"/>
      <c r="AE33" s="2100"/>
      <c r="AF33" s="2100"/>
      <c r="AG33" s="2100"/>
      <c r="AH33" s="2100"/>
      <c r="AI33" s="322"/>
      <c r="AJ33" s="322"/>
      <c r="AK33" s="268"/>
      <c r="AL33" s="368"/>
      <c r="AM33" s="368"/>
      <c r="AN33" s="368"/>
      <c r="AO33" s="368"/>
      <c r="AP33" s="368"/>
    </row>
    <row s="364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421</v>
      </c>
      <c r="AC34" s="322"/>
      <c r="AD34" s="322"/>
      <c r="AE34" s="322"/>
      <c r="AF34" s="322"/>
      <c r="AG34" s="322"/>
      <c r="AH34" s="322"/>
      <c r="AI34" s="266" t="s">
        <v>421</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295</v>
      </c>
      <c r="T36" s="1971"/>
      <c r="U36" s="1971"/>
      <c r="V36" s="1971"/>
      <c r="W36" s="1971"/>
      <c r="X36" s="1971"/>
      <c r="Y36" s="1971"/>
      <c r="Z36" s="1971"/>
      <c r="AA36" s="1971"/>
      <c r="AB36" s="1971"/>
      <c r="AC36" s="1971"/>
      <c r="AD36" s="1971"/>
      <c r="AE36" s="1971"/>
      <c r="AF36" s="1971"/>
      <c r="AG36" s="1971"/>
      <c r="AH36" s="1971"/>
      <c r="AI36" s="1971"/>
      <c r="AJ36" s="1971"/>
      <c r="AK36" s="1971" t="s">
        <v>296</v>
      </c>
    </row>
    <row customHeight="1" ht="14.25">
      <c r="Q37" s="377"/>
      <c r="R37" s="377"/>
      <c r="S37" s="2125" t="s">
        <v>87</v>
      </c>
      <c r="T37" s="2062" t="s">
        <v>423</v>
      </c>
      <c r="U37" s="289"/>
      <c r="V37" s="2126" t="s">
        <v>424</v>
      </c>
      <c r="W37" s="2127"/>
      <c r="X37" s="2127"/>
      <c r="Y37" s="2127"/>
      <c r="Z37" s="2127"/>
      <c r="AA37" s="2128"/>
      <c r="AB37" s="2129" t="s">
        <v>425</v>
      </c>
      <c r="AC37" s="2126" t="s">
        <v>424</v>
      </c>
      <c r="AD37" s="2127"/>
      <c r="AE37" s="2127"/>
      <c r="AF37" s="2127"/>
      <c r="AG37" s="2127"/>
      <c r="AH37" s="2128"/>
      <c r="AI37" s="2129" t="s">
        <v>426</v>
      </c>
      <c r="AJ37" s="2132" t="s">
        <v>427</v>
      </c>
      <c r="AK37" s="1971"/>
    </row>
    <row customHeight="1" ht="33.75">
      <c r="Q38" s="377"/>
      <c r="R38" s="377"/>
      <c r="S38" s="2125"/>
      <c r="T38" s="2062"/>
      <c r="U38" s="1038"/>
      <c r="V38" s="1513" t="s">
        <v>530</v>
      </c>
      <c r="W38" s="2118" t="s">
        <v>531</v>
      </c>
      <c r="X38" s="2120"/>
      <c r="Y38" s="2118" t="s">
        <v>431</v>
      </c>
      <c r="Z38" s="2119"/>
      <c r="AA38" s="2120"/>
      <c r="AB38" s="2130"/>
      <c r="AC38" s="1513" t="s">
        <v>530</v>
      </c>
      <c r="AD38" s="2118" t="s">
        <v>531</v>
      </c>
      <c r="AE38" s="2120"/>
      <c r="AF38" s="2118" t="s">
        <v>431</v>
      </c>
      <c r="AG38" s="2119"/>
      <c r="AH38" s="2120"/>
      <c r="AI38" s="2130"/>
      <c r="AJ38" s="2133"/>
      <c r="AK38" s="1971"/>
    </row>
    <row customHeight="1" ht="86.25">
      <c r="A39" s="1400"/>
      <c r="B39" s="1400" t="s">
        <v>134</v>
      </c>
      <c r="C39" s="1400" t="s">
        <v>135</v>
      </c>
      <c r="D39" s="1400" t="s">
        <v>136</v>
      </c>
      <c r="E39" s="1394" t="s">
        <v>432</v>
      </c>
      <c r="F39" s="1394" t="s">
        <v>433</v>
      </c>
      <c r="G39" s="1394" t="s">
        <v>434</v>
      </c>
      <c r="H39" s="1394"/>
      <c r="I39" s="1394" t="s">
        <v>490</v>
      </c>
      <c r="J39" s="1394" t="s">
        <v>437</v>
      </c>
      <c r="K39" s="1394" t="s">
        <v>491</v>
      </c>
      <c r="L39" s="1394" t="s">
        <v>412</v>
      </c>
      <c r="Q39" s="377"/>
      <c r="R39" s="377"/>
      <c r="S39" s="2125"/>
      <c r="T39" s="2062"/>
      <c r="U39" s="290"/>
      <c r="V39" s="1513" t="s">
        <v>532</v>
      </c>
      <c r="W39" s="1237" t="s">
        <v>533</v>
      </c>
      <c r="X39" s="1237" t="s">
        <v>534</v>
      </c>
      <c r="Y39" s="1519" t="s">
        <v>441</v>
      </c>
      <c r="Z39" s="2121" t="s">
        <v>442</v>
      </c>
      <c r="AA39" s="2122"/>
      <c r="AB39" s="2131"/>
      <c r="AC39" s="1513" t="s">
        <v>532</v>
      </c>
      <c r="AD39" s="1237" t="s">
        <v>533</v>
      </c>
      <c r="AE39" s="1237" t="s">
        <v>534</v>
      </c>
      <c r="AF39" s="1519" t="s">
        <v>441</v>
      </c>
      <c r="AG39" s="2121" t="s">
        <v>442</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246</v>
      </c>
      <c r="B42" s="1393" t="s">
        <v>247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394</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395</v>
      </c>
      <c r="AM42" s="506"/>
      <c r="AN42" s="506" t="str">
        <f>IF(T42="","",T42)</f>
        <v>Территория действия тарифа</v>
      </c>
      <c r="AO42" s="506"/>
      <c r="AP42" s="506"/>
    </row>
    <row customHeight="1" ht="23.25">
      <c r="A43" s="1393" t="s">
        <v>246</v>
      </c>
      <c r="B43" s="1393" t="s">
        <v>247</v>
      </c>
      <c r="C43" s="1393" t="s">
        <v>248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529</v>
      </c>
      <c r="AM43" s="506"/>
      <c r="AN43" s="506" t="str">
        <f>IF(T43="","",T43)</f>
        <v>Наименование централизованной системы горячего водоснабжения</v>
      </c>
      <c r="AO43" s="506"/>
      <c r="AP43" s="506"/>
    </row>
    <row customHeight="1" ht="23.25">
      <c r="A44" s="1393" t="s">
        <v>246</v>
      </c>
      <c r="B44" s="1393" t="s">
        <v>247</v>
      </c>
      <c r="C44" s="1393" t="s">
        <v>248</v>
      </c>
      <c r="D44" s="1393" t="s">
        <v>535</v>
      </c>
      <c r="E44" s="2108"/>
      <c r="F44" s="2108"/>
      <c r="G44" s="2108"/>
      <c r="H44" s="2108"/>
      <c r="I44" s="2109" t="str">
        <f>S43&amp;".1"</f>
        <v>...1</v>
      </c>
      <c r="J44" s="1393"/>
      <c r="K44" s="1393"/>
      <c r="L44" s="1394"/>
      <c r="P44" s="2111">
        <v>1</v>
      </c>
      <c r="Q44" s="1511"/>
      <c r="R44" s="352"/>
      <c r="S44" s="1523" t="str">
        <f>$I44</f>
        <v>...1</v>
      </c>
      <c r="T44" s="273" t="s">
        <v>483</v>
      </c>
      <c r="U44" s="288"/>
      <c r="V44" s="2194"/>
      <c r="W44" s="2195"/>
      <c r="X44" s="2195"/>
      <c r="Y44" s="2195"/>
      <c r="Z44" s="2195"/>
      <c r="AA44" s="2195"/>
      <c r="AB44" s="2196"/>
      <c r="AC44" s="2197"/>
      <c r="AD44" s="2198"/>
      <c r="AE44" s="2198"/>
      <c r="AF44" s="2198"/>
      <c r="AG44" s="2198"/>
      <c r="AH44" s="2198"/>
      <c r="AI44" s="2198"/>
      <c r="AJ44" s="2199"/>
      <c r="AK44" s="1286" t="s">
        <v>484</v>
      </c>
      <c r="AM44" s="506"/>
      <c r="AN44" s="506" t="str">
        <f>IF(T44="","",T44)</f>
        <v>Наименование признака дифференциации</v>
      </c>
      <c r="AO44" s="506"/>
      <c r="AP44" s="506"/>
    </row>
    <row customHeight="1" ht="23.25">
      <c r="A45" s="1393" t="s">
        <v>246</v>
      </c>
      <c r="B45" s="1393" t="s">
        <v>247</v>
      </c>
      <c r="C45" s="1393" t="s">
        <v>248</v>
      </c>
      <c r="D45" s="1393" t="s">
        <v>535</v>
      </c>
      <c r="E45" s="2108"/>
      <c r="F45" s="2108"/>
      <c r="G45" s="2108"/>
      <c r="H45" s="2108"/>
      <c r="I45" s="2110"/>
      <c r="J45" s="2109" t="str">
        <f>I44&amp;".1"</f>
        <v>...1.1</v>
      </c>
      <c r="K45" s="1393"/>
      <c r="L45" s="1394" t="s">
        <v>403</v>
      </c>
      <c r="P45" s="2111"/>
      <c r="Q45" s="2111">
        <v>1</v>
      </c>
      <c r="R45" s="353"/>
      <c r="S45" s="1523" t="str">
        <f>$J45</f>
        <v>...1.1</v>
      </c>
      <c r="T45" s="274" t="s">
        <v>404</v>
      </c>
      <c r="U45" s="288"/>
      <c r="V45" s="2095"/>
      <c r="W45" s="2096"/>
      <c r="X45" s="2096"/>
      <c r="Y45" s="2096"/>
      <c r="Z45" s="2096"/>
      <c r="AA45" s="2096"/>
      <c r="AB45" s="2097"/>
      <c r="AC45" s="2095"/>
      <c r="AD45" s="2096"/>
      <c r="AE45" s="2096"/>
      <c r="AF45" s="2096"/>
      <c r="AG45" s="2096"/>
      <c r="AH45" s="2096"/>
      <c r="AI45" s="2096"/>
      <c r="AJ45" s="2097"/>
      <c r="AK45" s="1337" t="s">
        <v>485</v>
      </c>
      <c r="AM45" s="506"/>
      <c r="AN45" s="506" t="str">
        <f>IF(T45="","",T45)</f>
        <v>Группа потребителей</v>
      </c>
      <c r="AO45" s="506"/>
      <c r="AP45" s="506"/>
    </row>
    <row customHeight="1" ht="23.25">
      <c r="A46" s="1393" t="s">
        <v>246</v>
      </c>
      <c r="B46" s="1393" t="s">
        <v>247</v>
      </c>
      <c r="C46" s="1393" t="s">
        <v>248</v>
      </c>
      <c r="D46" s="1393" t="s">
        <v>535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246</v>
      </c>
      <c r="B47" s="1393" t="s">
        <v>247</v>
      </c>
      <c r="C47" s="1393" t="s">
        <v>248</v>
      </c>
      <c r="D47" s="1393" t="s">
        <v>535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246</v>
      </c>
      <c r="B48" s="1393" t="s">
        <v>247</v>
      </c>
      <c r="C48" s="1393" t="s">
        <v>248</v>
      </c>
      <c r="D48" s="1393" t="s">
        <v>535</v>
      </c>
      <c r="E48" s="2108"/>
      <c r="F48" s="2108"/>
      <c r="G48" s="2108"/>
      <c r="H48" s="2108"/>
      <c r="I48" s="2110"/>
      <c r="J48" s="2109"/>
      <c r="K48" s="1393"/>
      <c r="L48" s="1394"/>
      <c r="P48" s="2111"/>
      <c r="Q48" s="2111"/>
      <c r="R48" s="352"/>
      <c r="S48" s="1308"/>
      <c r="T48" s="275" t="s">
        <v>486</v>
      </c>
      <c r="U48" s="367"/>
      <c r="V48" s="367"/>
      <c r="W48" s="367"/>
      <c r="X48" s="367"/>
      <c r="Y48" s="367"/>
      <c r="Z48" s="367"/>
      <c r="AA48" s="367"/>
      <c r="AB48" s="367"/>
      <c r="AC48" s="367"/>
      <c r="AD48" s="367"/>
      <c r="AE48" s="367"/>
      <c r="AF48" s="367"/>
      <c r="AG48" s="367"/>
      <c r="AH48" s="367"/>
      <c r="AI48" s="367"/>
      <c r="AJ48" s="367"/>
      <c r="AK48" s="1286" t="s">
        <v>487</v>
      </c>
      <c r="AM48" s="506"/>
      <c r="AN48" s="506" t="str">
        <f>IF(T48="","",T48)</f>
        <v>Добавить значение признака дифференциации</v>
      </c>
      <c r="AO48" s="506"/>
      <c r="AP48" s="506"/>
    </row>
    <row customHeight="1" ht="21">
      <c r="A49" s="1393" t="s">
        <v>246</v>
      </c>
      <c r="B49" s="1393" t="s">
        <v>247</v>
      </c>
      <c r="C49" s="1393" t="s">
        <v>248</v>
      </c>
      <c r="D49" s="1393" t="s">
        <v>535</v>
      </c>
      <c r="E49" s="2108"/>
      <c r="F49" s="2108"/>
      <c r="G49" s="2108"/>
      <c r="H49" s="2108"/>
      <c r="I49" s="2109"/>
      <c r="J49" s="1393"/>
      <c r="K49" s="1393"/>
      <c r="L49" s="1394"/>
      <c r="P49" s="2111"/>
      <c r="Q49" s="1511"/>
      <c r="R49" s="352"/>
      <c r="S49" s="1308"/>
      <c r="T49" s="364" t="s">
        <v>409</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246</v>
      </c>
      <c r="B50" s="1393" t="s">
        <v>247</v>
      </c>
      <c r="C50" s="1393" t="s">
        <v>248</v>
      </c>
      <c r="D50" s="1393" t="s">
        <v>535</v>
      </c>
      <c r="E50" s="2108"/>
      <c r="F50" s="2108"/>
      <c r="G50" s="2108"/>
      <c r="H50" s="2107"/>
      <c r="I50" s="1393"/>
      <c r="J50" s="1393"/>
      <c r="K50" s="1393"/>
      <c r="L50" s="1394"/>
      <c r="M50" s="1395"/>
      <c r="N50" s="1395"/>
      <c r="O50" s="543"/>
      <c r="P50" s="356"/>
      <c r="Q50" s="376"/>
      <c r="R50" s="351"/>
      <c r="S50" s="1308"/>
      <c r="T50" s="372" t="s">
        <v>488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604" customFormat="1" customHeight="1" ht="0">
      <c r="A51" s="1373" t="s">
        <v>246</v>
      </c>
      <c r="B51" s="1373" t="s">
        <v>247</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246</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604"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F33BE-6687-2EAC-6316-A8FDF3D2BB7B}"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625" width="11.57421875" hidden="1" customWidth="1"/>
    <col min="2" max="2" style="3625" width="11.00390625" hidden="1" customWidth="1"/>
    <col min="3" max="3" style="3625" width="10.57421875" hidden="1"/>
    <col min="4" max="4" style="3625" width="12.8515625" hidden="1" customWidth="1"/>
    <col min="5" max="5" style="3625" width="10.00390625" hidden="1" customWidth="1"/>
    <col min="6" max="6" style="3625" width="8.7109375" hidden="1" customWidth="1"/>
    <col min="7" max="7" style="3625" width="7.57421875" hidden="1" customWidth="1"/>
    <col min="8" max="8" style="3625" width="11.421875" hidden="1" customWidth="1"/>
    <col min="9" max="9" style="3625" width="12.00390625" hidden="1" customWidth="1"/>
    <col min="10" max="10" style="3625" width="9.8515625" hidden="1" customWidth="1"/>
    <col min="11" max="11" style="3625" width="11.421875" hidden="1" customWidth="1"/>
    <col min="12" max="12" style="4883" width="19.140625" hidden="1" customWidth="1"/>
    <col min="13" max="14" style="3627" width="12.28125" hidden="1" customWidth="1"/>
    <col min="15" max="15" style="3627" width="23.421875" hidden="1" customWidth="1"/>
    <col min="16" max="16" style="3627" width="3.7109375" hidden="1" customWidth="1"/>
    <col min="17" max="17" style="3629" width="3.7109375" hidden="1" customWidth="1"/>
    <col min="18" max="18" style="3949" width="3.7109375" customWidth="1"/>
    <col min="19" max="19" style="3950" width="12.7109375" customWidth="1"/>
    <col min="20" max="20" style="3042" width="32.00390625" customWidth="1"/>
    <col min="21" max="21" style="3042" width="0.140625" customWidth="1"/>
    <col min="22" max="25" style="3042" width="21.7109375" hidden="1" customWidth="1"/>
    <col min="26" max="26" style="3042" width="11.7109375" hidden="1" customWidth="1"/>
    <col min="27" max="27" style="3042" width="3.7109375" hidden="1" customWidth="1"/>
    <col min="28" max="28" style="3042" width="11.7109375" hidden="1" customWidth="1"/>
    <col min="29" max="29" style="3042" width="8.57421875" hidden="1" customWidth="1"/>
    <col min="30" max="32" style="3042" width="3.7109375" customWidth="1"/>
    <col min="33" max="33" style="3042" width="24.7109375" customWidth="1"/>
    <col min="34" max="36" style="3042" width="3.7109375" customWidth="1"/>
    <col min="37" max="37" style="3042" width="24.7109375" customWidth="1"/>
    <col min="38" max="40" style="3042" width="3.7109375" customWidth="1"/>
    <col min="41" max="41" style="3042" width="18.8515625" customWidth="1"/>
    <col min="42" max="44" style="3042" width="3.7109375" customWidth="1"/>
    <col min="45" max="45" style="3042" width="18.8515625" customWidth="1"/>
    <col min="46" max="49" style="3042" width="21.7109375" customWidth="1"/>
    <col min="50" max="50" style="3042" width="11.7109375" customWidth="1"/>
    <col min="51" max="51" style="3042" width="3.7109375" customWidth="1"/>
    <col min="52" max="52" style="3042" width="11.7109375" customWidth="1"/>
    <col min="53" max="53" style="3042" width="8.57421875" hidden="1" customWidth="1"/>
    <col min="54" max="54" style="3042" width="4.7109375" customWidth="1"/>
    <col min="55" max="55" style="3042"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394</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395</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529</v>
      </c>
      <c r="BE4" s="506"/>
      <c r="BF4" s="506" t="str">
        <f>IF(T4="","",T4)</f>
        <v>Наименование централизованной системы горячего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399</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400</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604"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604"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411</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4791" customFormat="1" customHeight="1" ht="14.25" hidden="1">
      <c r="M24" s="1538"/>
      <c r="N24" s="1538"/>
      <c r="O24" s="1539" t="s">
        <v>412</v>
      </c>
      <c r="P24" s="1538"/>
      <c r="Q24" s="1540"/>
      <c r="R24" s="1540"/>
      <c r="AA24" s="1537" t="s">
        <v>414</v>
      </c>
      <c r="AC24" s="1537" t="s">
        <v>415</v>
      </c>
      <c r="AD24" s="1537" t="s">
        <v>466</v>
      </c>
      <c r="AH24" s="1537" t="s">
        <v>466</v>
      </c>
      <c r="AK24" s="1537" t="s">
        <v>504</v>
      </c>
      <c r="AL24" s="1537" t="s">
        <v>466</v>
      </c>
      <c r="AP24" s="1537" t="s">
        <v>466</v>
      </c>
      <c r="AY24" s="1537" t="s">
        <v>414</v>
      </c>
      <c r="BA24" s="1537" t="s">
        <v>415</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Филиал "Шатурская ГРЭС" ПАО "Юнипро"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64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ценам и тарифам Московской области</v>
      </c>
      <c r="W31" s="2100"/>
      <c r="X31" s="2100"/>
      <c r="Y31" s="2100"/>
      <c r="Z31" s="2100"/>
      <c r="AA31" s="2100"/>
      <c r="AB31" s="2100"/>
      <c r="AC31" s="322"/>
      <c r="AD31" s="2100" t="str">
        <f>IF(TITLE_NAME_OR_PR_CHANGE="",IF(TITLE_NAME_OR_PR="","",TITLE_NAME_OR_PR),TITLE_NAME_OR_PR_CHANGE)</f>
        <v>Комитет по ценам и тарифам Московской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644" customFormat="1" customHeight="1" ht="18.75">
      <c r="A32" s="1398"/>
      <c r="B32" s="1398"/>
      <c r="C32" s="1398"/>
      <c r="D32" s="1398"/>
      <c r="E32" s="1398"/>
      <c r="F32" s="1398"/>
      <c r="G32" s="1398"/>
      <c r="H32" s="1398"/>
      <c r="I32" s="1398"/>
      <c r="J32" s="1398"/>
      <c r="K32" s="1398"/>
      <c r="L32" s="1399"/>
      <c r="M32" s="1398"/>
      <c r="N32" s="1398"/>
      <c r="O32" s="1398"/>
      <c r="P32" s="1398"/>
      <c r="Q32" s="1398"/>
      <c r="S32" s="2098" t="s">
        <v>417</v>
      </c>
      <c r="T32" s="2098"/>
      <c r="U32" s="1402"/>
      <c r="V32" s="2099" t="str">
        <f>IF(TITLE_DATE_PR_CHANGE="",IF(TITLE_DATE_PR="","",TITLE_DATE_PR),TITLE_DATE_PR_CHANGE)</f>
        <v>45280.432291666664</v>
      </c>
      <c r="W32" s="2099"/>
      <c r="X32" s="2099"/>
      <c r="Y32" s="2099"/>
      <c r="Z32" s="2099"/>
      <c r="AA32" s="2099"/>
      <c r="AB32" s="2099"/>
      <c r="AC32" s="322"/>
      <c r="AD32" s="2099" t="str">
        <f>IF(TITLE_DATE_PR_CHANGE="",IF(TITLE_DATE_PR="","",TITLE_DATE_PR),TITLE_DATE_PR_CHANGE)</f>
        <v>45280.432291666664</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644" customFormat="1" customHeight="1" ht="18.75">
      <c r="A33" s="1398"/>
      <c r="B33" s="1398"/>
      <c r="C33" s="1398"/>
      <c r="D33" s="1398"/>
      <c r="E33" s="1398"/>
      <c r="F33" s="1398"/>
      <c r="G33" s="1398"/>
      <c r="H33" s="1398"/>
      <c r="I33" s="1398"/>
      <c r="J33" s="1398"/>
      <c r="K33" s="1398"/>
      <c r="L33" s="1399"/>
      <c r="M33" s="1398"/>
      <c r="N33" s="1398"/>
      <c r="O33" s="1398"/>
      <c r="P33" s="1398"/>
      <c r="Q33" s="1398"/>
      <c r="S33" s="2098" t="s">
        <v>418</v>
      </c>
      <c r="T33" s="2098"/>
      <c r="U33" s="1402"/>
      <c r="V33" s="2100" t="str">
        <f>IF(TITLE_NUMBER_PR_CHANGE="",IF(TITLE_NUMBER_PR="","",TITLE_NUMBER_PR),TITLE_NUMBER_PR_CHANGE)</f>
        <v>313-Р</v>
      </c>
      <c r="W33" s="2100"/>
      <c r="X33" s="2100"/>
      <c r="Y33" s="2100"/>
      <c r="Z33" s="2100"/>
      <c r="AA33" s="2100"/>
      <c r="AB33" s="2100"/>
      <c r="AC33" s="322"/>
      <c r="AD33" s="2100" t="str">
        <f>IF(TITLE_NUMBER_PR_CHANGE="",IF(TITLE_NUMBER_PR="","",TITLE_NUMBER_PR),TITLE_NUMBER_PR_CHANGE)</f>
        <v>313-Р</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64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W34" s="2100"/>
      <c r="X34" s="2100"/>
      <c r="Y34" s="2100"/>
      <c r="Z34" s="2100"/>
      <c r="AA34" s="2100"/>
      <c r="AB34" s="2100"/>
      <c r="AC34" s="322"/>
      <c r="AD34"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64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417</v>
      </c>
      <c r="T36" s="2098"/>
      <c r="U36" s="1402"/>
      <c r="V36" s="2099" t="str">
        <f>IF(TITLE_DATE_PR_CHANGE="",IF(TITLE_DATE_PR="","",TITLE_DATE_PR),TITLE_DATE_PR_CHANGE)</f>
        <v>45280.432291666664</v>
      </c>
      <c r="W36" s="2099"/>
      <c r="X36" s="2099"/>
      <c r="Y36" s="2099"/>
      <c r="Z36" s="2099"/>
      <c r="AA36" s="2099"/>
      <c r="AB36" s="2099"/>
      <c r="AC36" s="322"/>
      <c r="AD36" s="2099" t="str">
        <f>IF(TITLE_DATE_PR_CHANGE="",IF(TITLE_DATE_PR="","",TITLE_DATE_PR),TITLE_DATE_PR_CHANGE)</f>
        <v>45280.432291666664</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64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418</v>
      </c>
      <c r="T37" s="2098"/>
      <c r="U37" s="1402"/>
      <c r="V37" s="2100" t="str">
        <f>IF(TITLE_NUMBER_PR_CHANGE="",IF(TITLE_NUMBER_PR="","",TITLE_NUMBER_PR),TITLE_NUMBER_PR_CHANGE)</f>
        <v>313-Р</v>
      </c>
      <c r="W37" s="2100"/>
      <c r="X37" s="2100"/>
      <c r="Y37" s="2100"/>
      <c r="Z37" s="2100"/>
      <c r="AA37" s="2100"/>
      <c r="AB37" s="2100"/>
      <c r="AC37" s="322"/>
      <c r="AD37" s="2100" t="str">
        <f>IF(TITLE_NUMBER_PR_CHANGE="",IF(TITLE_NUMBER_PR="","",TITLE_NUMBER_PR),TITLE_NUMBER_PR_CHANGE)</f>
        <v>313-Р</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64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421</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421</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295</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296</v>
      </c>
    </row>
    <row customHeight="1" ht="14.25">
      <c r="Q41" s="279"/>
      <c r="R41" s="377"/>
      <c r="S41" s="2125" t="s">
        <v>87</v>
      </c>
      <c r="T41" s="2062" t="s">
        <v>505</v>
      </c>
      <c r="U41" s="289"/>
      <c r="V41" s="2126" t="s">
        <v>424</v>
      </c>
      <c r="W41" s="2127"/>
      <c r="X41" s="2127"/>
      <c r="Y41" s="2127"/>
      <c r="Z41" s="2127"/>
      <c r="AA41" s="2127"/>
      <c r="AB41" s="2128"/>
      <c r="AC41" s="2129" t="s">
        <v>425</v>
      </c>
      <c r="AD41" s="2173" t="s">
        <v>506</v>
      </c>
      <c r="AE41" s="2146"/>
      <c r="AF41" s="2146"/>
      <c r="AG41" s="2174"/>
      <c r="AH41" s="2173" t="s">
        <v>507</v>
      </c>
      <c r="AI41" s="2146"/>
      <c r="AJ41" s="2146"/>
      <c r="AK41" s="2174"/>
      <c r="AL41" s="2173" t="s">
        <v>508</v>
      </c>
      <c r="AM41" s="2146"/>
      <c r="AN41" s="2146"/>
      <c r="AO41" s="2174"/>
      <c r="AP41" s="2173" t="s">
        <v>509</v>
      </c>
      <c r="AQ41" s="2146"/>
      <c r="AR41" s="2146"/>
      <c r="AS41" s="2174"/>
      <c r="AT41" s="2126" t="s">
        <v>424</v>
      </c>
      <c r="AU41" s="2127"/>
      <c r="AV41" s="2127"/>
      <c r="AW41" s="2127"/>
      <c r="AX41" s="2127"/>
      <c r="AY41" s="2127"/>
      <c r="AZ41" s="2128"/>
      <c r="BA41" s="2129" t="s">
        <v>425</v>
      </c>
      <c r="BB41" s="2132" t="s">
        <v>427</v>
      </c>
      <c r="BC41" s="1971"/>
    </row>
    <row customHeight="1" ht="33.75">
      <c r="Q42" s="279"/>
      <c r="R42" s="377"/>
      <c r="S42" s="2125"/>
      <c r="T42" s="2062"/>
      <c r="U42" s="1038"/>
      <c r="V42" s="2029" t="s">
        <v>510</v>
      </c>
      <c r="W42" s="2030"/>
      <c r="X42" s="2029" t="s">
        <v>511</v>
      </c>
      <c r="Y42" s="2030"/>
      <c r="Z42" s="2144" t="s">
        <v>512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510</v>
      </c>
      <c r="AU42" s="2030"/>
      <c r="AV42" s="2029" t="s">
        <v>511</v>
      </c>
      <c r="AW42" s="2030"/>
      <c r="AX42" s="2144" t="s">
        <v>512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432</v>
      </c>
      <c r="F44" s="1394" t="s">
        <v>433</v>
      </c>
      <c r="G44" s="1394" t="s">
        <v>434</v>
      </c>
      <c r="H44" s="1394" t="s">
        <v>435</v>
      </c>
      <c r="I44" s="1394" t="s">
        <v>436</v>
      </c>
      <c r="J44" s="1394" t="s">
        <v>437</v>
      </c>
      <c r="K44" s="1394" t="s">
        <v>438</v>
      </c>
      <c r="L44" s="1394" t="s">
        <v>412</v>
      </c>
      <c r="Q44" s="279"/>
      <c r="R44" s="377"/>
      <c r="S44" s="2125"/>
      <c r="T44" s="2062"/>
      <c r="U44" s="290"/>
      <c r="V44" s="1509" t="s">
        <v>477</v>
      </c>
      <c r="W44" s="1509" t="s">
        <v>478</v>
      </c>
      <c r="X44" s="1509" t="s">
        <v>477</v>
      </c>
      <c r="Y44" s="1509" t="s">
        <v>478</v>
      </c>
      <c r="Z44" s="1519" t="s">
        <v>441</v>
      </c>
      <c r="AA44" s="2121" t="s">
        <v>442</v>
      </c>
      <c r="AB44" s="2122"/>
      <c r="AC44" s="2131"/>
      <c r="AD44" s="2177"/>
      <c r="AE44" s="2178"/>
      <c r="AF44" s="2178"/>
      <c r="AG44" s="2179"/>
      <c r="AH44" s="2177"/>
      <c r="AI44" s="2178"/>
      <c r="AJ44" s="2178"/>
      <c r="AK44" s="2179"/>
      <c r="AL44" s="2177"/>
      <c r="AM44" s="2178"/>
      <c r="AN44" s="2178"/>
      <c r="AO44" s="2179"/>
      <c r="AP44" s="2177"/>
      <c r="AQ44" s="2178"/>
      <c r="AR44" s="2178"/>
      <c r="AS44" s="2179"/>
      <c r="AT44" s="1509" t="s">
        <v>477</v>
      </c>
      <c r="AU44" s="1509" t="s">
        <v>478</v>
      </c>
      <c r="AV44" s="1509" t="s">
        <v>477</v>
      </c>
      <c r="AW44" s="1509" t="s">
        <v>478</v>
      </c>
      <c r="AX44" s="1519" t="s">
        <v>441</v>
      </c>
      <c r="AY44" s="2121" t="s">
        <v>442</v>
      </c>
      <c r="AZ44" s="2122"/>
      <c r="BA44" s="2131"/>
      <c r="BB44" s="2134"/>
      <c r="BC44" s="1971"/>
    </row>
    <row s="2610"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256</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256</v>
      </c>
      <c r="B47" s="1393" t="s">
        <v>257</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394</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395</v>
      </c>
      <c r="BE47" s="506"/>
      <c r="BF47" s="506" t="str">
        <f>IF(T47="","",T47)</f>
        <v>Территория действия тарифа</v>
      </c>
      <c r="BG47" s="506"/>
      <c r="BH47" s="506"/>
    </row>
    <row customHeight="1" ht="33.75">
      <c r="A48" s="1393" t="s">
        <v>256</v>
      </c>
      <c r="B48" s="1393" t="s">
        <v>257</v>
      </c>
      <c r="C48" s="1393" t="s">
        <v>258</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529</v>
      </c>
      <c r="BE48" s="506"/>
      <c r="BF48" s="506" t="str">
        <f>IF(T48="","",T48)</f>
        <v>Наименование централизованной системы горячего водоснабжения</v>
      </c>
      <c r="BG48" s="506"/>
      <c r="BH48" s="506"/>
    </row>
    <row s="2611" customFormat="1" customHeight="1" ht="0">
      <c r="A49" s="1373" t="s">
        <v>256</v>
      </c>
      <c r="B49" s="1373" t="s">
        <v>257</v>
      </c>
      <c r="C49" s="1373" t="s">
        <v>258</v>
      </c>
      <c r="D49" s="1373" t="s">
        <v>536</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399</v>
      </c>
      <c r="BE49" s="506"/>
      <c r="BF49" s="506" t="str">
        <f>IF(T49="","",T49)</f>
        <v/>
      </c>
      <c r="BG49" s="506"/>
      <c r="BH49" s="506"/>
    </row>
    <row s="2611" customFormat="1" customHeight="1" ht="0">
      <c r="A50" s="1373" t="s">
        <v>256</v>
      </c>
      <c r="B50" s="1373" t="s">
        <v>257</v>
      </c>
      <c r="C50" s="1373" t="s">
        <v>258</v>
      </c>
      <c r="D50" s="1373" t="s">
        <v>536</v>
      </c>
      <c r="E50" s="2108"/>
      <c r="F50" s="2108"/>
      <c r="G50" s="2108"/>
      <c r="H50" s="2108"/>
      <c r="I50" s="2109" t="str">
        <f>S49&amp;".1"</f>
        <v>.1</v>
      </c>
      <c r="J50" s="1373"/>
      <c r="K50" s="1373"/>
      <c r="L50" s="1376" t="s">
        <v>400</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256</v>
      </c>
      <c r="B51" s="1373" t="s">
        <v>257</v>
      </c>
      <c r="C51" s="1373" t="s">
        <v>258</v>
      </c>
      <c r="D51" s="1373" t="s">
        <v>536</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256</v>
      </c>
      <c r="B52" s="1393" t="s">
        <v>257</v>
      </c>
      <c r="C52" s="1393" t="s">
        <v>258</v>
      </c>
      <c r="D52" s="1393" t="s">
        <v>536</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500</v>
      </c>
      <c r="AT53" s="1423"/>
      <c r="AU53" s="1526"/>
      <c r="AV53" s="1423"/>
      <c r="AW53" s="1526"/>
      <c r="AX53" s="1423"/>
      <c r="AY53" s="1423"/>
      <c r="AZ53" s="1423"/>
      <c r="BA53" s="1423"/>
      <c r="BB53" s="1427"/>
      <c r="BC53" s="2138"/>
      <c r="BE53" s="506"/>
      <c r="BF53" s="506"/>
      <c r="BG53" s="506"/>
      <c r="BH53" s="506"/>
    </row>
    <row customHeight="1" ht="11.25">
      <c r="A54" s="1393" t="s">
        <v>256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256</v>
      </c>
      <c r="B56" s="1393" t="s">
        <v>257</v>
      </c>
      <c r="C56" s="1393" t="s">
        <v>258</v>
      </c>
      <c r="D56" s="1393" t="s">
        <v>536</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256</v>
      </c>
      <c r="B57" s="1393" t="s">
        <v>257</v>
      </c>
      <c r="C57" s="1393" t="s">
        <v>258</v>
      </c>
      <c r="D57" s="1393" t="s">
        <v>536</v>
      </c>
      <c r="E57" s="2108"/>
      <c r="F57" s="2108"/>
      <c r="G57" s="2108"/>
      <c r="H57" s="2108"/>
      <c r="I57" s="2110"/>
      <c r="J57" s="2109"/>
      <c r="K57" s="1393"/>
      <c r="L57" s="1394"/>
      <c r="P57" s="2111"/>
      <c r="Q57" s="2111"/>
      <c r="R57" s="352"/>
      <c r="S57" s="1308"/>
      <c r="T57" s="275" t="s">
        <v>465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256</v>
      </c>
      <c r="B58" s="1373" t="s">
        <v>257</v>
      </c>
      <c r="C58" s="1373" t="s">
        <v>258</v>
      </c>
      <c r="D58" s="1373" t="s">
        <v>536</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256</v>
      </c>
      <c r="B59" s="1373" t="s">
        <v>257</v>
      </c>
      <c r="C59" s="1373" t="s">
        <v>258</v>
      </c>
      <c r="D59" s="1373" t="s">
        <v>536</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604" customFormat="1" customHeight="1" ht="0">
      <c r="A60" s="1373" t="s">
        <v>256</v>
      </c>
      <c r="B60" s="1373" t="s">
        <v>257</v>
      </c>
      <c r="C60" s="1373" t="s">
        <v>258</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604" customFormat="1" customHeight="1" ht="0">
      <c r="A61" s="1373" t="s">
        <v>256</v>
      </c>
      <c r="B61" s="1373" t="s">
        <v>257</v>
      </c>
      <c r="C61" s="1344"/>
      <c r="D61" s="1344"/>
      <c r="E61" s="2108"/>
      <c r="F61" s="2107"/>
      <c r="G61" s="1344"/>
      <c r="H61" s="1344"/>
      <c r="I61" s="1344"/>
      <c r="J61" s="1344"/>
      <c r="K61" s="1344"/>
      <c r="L61" s="152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256</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604"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A8DB6-840A-E2A6-1427-77FA6D4B90A6}"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85" width="3.7109375" customWidth="1"/>
    <col min="5" max="5" style="2687" width="6.28125" customWidth="1"/>
    <col min="6" max="6" style="2623" width="2.7109375" hidden="1" customWidth="1"/>
    <col min="7" max="7" style="2687" width="46.7109375" customWidth="1"/>
    <col min="8" max="8" style="2687" width="43.140625" customWidth="1"/>
    <col min="9" max="9" style="2687"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87" width="9.140625" hidden="1"/>
    <col min="28" max="28" style="2687" width="9.140625"/>
  </cols>
  <sheetData>
    <row s="2609" customFormat="1" customHeight="1" ht="5.25" hidden="1">
      <c r="A1" s="502"/>
      <c r="B1" s="517"/>
      <c r="C1" s="517"/>
      <c r="D1" s="207"/>
      <c r="F1" s="517"/>
      <c r="G1" s="233" t="s">
        <v>82</v>
      </c>
      <c r="H1" s="500" t="s">
        <v>83</v>
      </c>
      <c r="I1" s="213" t="s">
        <v>84</v>
      </c>
      <c r="J1" s="233" t="s">
        <v>82</v>
      </c>
      <c r="K1" s="233"/>
      <c r="L1" s="233"/>
      <c r="M1" s="233"/>
      <c r="N1" s="234"/>
      <c r="O1" s="233"/>
      <c r="P1" s="233"/>
      <c r="Q1" s="233"/>
      <c r="R1" s="233"/>
      <c r="S1" s="233"/>
      <c r="T1" s="213"/>
      <c r="U1" s="213"/>
      <c r="V1" s="213"/>
      <c r="W1" s="213"/>
      <c r="X1" s="213"/>
      <c r="Y1" s="213"/>
      <c r="Z1" s="213"/>
      <c r="AA1" s="213"/>
      <c r="AB1" s="213"/>
    </row>
    <row s="2617"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4"/>
      <c r="B3" s="423"/>
      <c r="C3" s="764"/>
      <c r="D3" s="150"/>
      <c r="E3" s="89"/>
      <c r="F3" s="515"/>
      <c r="G3" s="89"/>
      <c r="H3" s="89"/>
      <c r="I3" s="152"/>
      <c r="J3" s="233"/>
      <c r="K3" s="141"/>
      <c r="L3" s="141"/>
      <c r="M3" s="141"/>
      <c r="N3" s="212"/>
      <c r="O3" s="141"/>
      <c r="P3" s="211"/>
      <c r="Q3" s="211"/>
      <c r="R3" s="211"/>
      <c r="S3" s="211"/>
    </row>
    <row s="2622"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2" customFormat="1" customHeight="1" ht="3">
      <c r="A5" s="764"/>
      <c r="B5" s="423"/>
      <c r="C5" s="764"/>
      <c r="D5" s="150"/>
      <c r="E5" s="89"/>
      <c r="F5" s="515"/>
      <c r="G5" s="153"/>
      <c r="H5" s="153"/>
      <c r="I5" s="154"/>
      <c r="J5" s="141"/>
      <c r="K5" s="141"/>
      <c r="L5" s="141"/>
      <c r="M5" s="141"/>
      <c r="N5" s="212"/>
      <c r="O5" s="141"/>
      <c r="P5" s="211"/>
      <c r="Q5" s="211"/>
      <c r="R5" s="211"/>
      <c r="S5" s="211"/>
    </row>
    <row s="2622"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2" customFormat="1" customHeight="1" ht="14.25">
      <c r="A8" s="764"/>
      <c r="B8" s="423"/>
      <c r="C8" s="764"/>
      <c r="D8" s="150"/>
      <c r="E8" s="1955" t="s">
        <v>85</v>
      </c>
      <c r="F8" s="1956"/>
      <c r="G8" s="1957"/>
      <c r="H8" s="1958" t="s">
        <v>86</v>
      </c>
      <c r="I8" s="1958"/>
      <c r="J8" s="141"/>
      <c r="K8" s="141"/>
      <c r="L8" s="141"/>
      <c r="M8" s="141"/>
      <c r="N8" s="212"/>
      <c r="O8" s="141"/>
      <c r="P8" s="211"/>
      <c r="Q8" s="211"/>
      <c r="R8" s="211"/>
      <c r="S8" s="211"/>
    </row>
    <row s="2622" customFormat="1" customHeight="1" ht="20.25">
      <c r="A9" s="764"/>
      <c r="B9" s="423"/>
      <c r="C9" s="764"/>
      <c r="D9" s="150"/>
      <c r="E9" s="783" t="s">
        <v>87</v>
      </c>
      <c r="F9" s="783"/>
      <c r="G9" s="158" t="s">
        <v>88</v>
      </c>
      <c r="H9" s="158" t="s">
        <v>88</v>
      </c>
      <c r="I9" s="158" t="s">
        <v>84</v>
      </c>
      <c r="J9" s="141"/>
      <c r="K9" s="141"/>
      <c r="L9" s="141"/>
      <c r="M9" s="141"/>
      <c r="N9" s="212"/>
      <c r="O9" s="141"/>
      <c r="P9" s="211"/>
      <c r="Q9" s="211"/>
      <c r="R9" s="211"/>
      <c r="S9" s="211"/>
    </row>
    <row customHeight="1" ht="11.25">
      <c r="D10" s="162"/>
      <c r="E10" s="784" t="s">
        <v>89</v>
      </c>
      <c r="F10" s="784"/>
      <c r="G10" s="209" t="s">
        <v>90</v>
      </c>
      <c r="H10" s="209" t="s">
        <v>91</v>
      </c>
      <c r="I10" s="209" t="s">
        <v>92</v>
      </c>
      <c r="J10" s="172"/>
      <c r="K10" s="172"/>
      <c r="L10" s="172"/>
      <c r="M10" s="172"/>
      <c r="N10" s="157"/>
      <c r="O10" s="172"/>
      <c r="P10" s="210"/>
      <c r="Q10" s="210"/>
      <c r="R10" s="210"/>
      <c r="S10" s="210"/>
    </row>
    <row s="2622" customFormat="1" customHeight="1" ht="0.75">
      <c r="A11" s="764"/>
      <c r="B11" s="423"/>
      <c r="C11" s="764"/>
      <c r="D11" s="150"/>
      <c r="E11" s="796"/>
      <c r="F11" s="796"/>
      <c r="G11" s="159"/>
      <c r="H11" s="159"/>
      <c r="I11" s="161"/>
      <c r="J11" s="235" t="s">
        <v>93</v>
      </c>
      <c r="K11" s="141"/>
      <c r="L11" s="141"/>
      <c r="M11" s="141" t="s">
        <v>94</v>
      </c>
      <c r="N11" s="212" t="s">
        <v>95</v>
      </c>
      <c r="O11" s="141" t="s">
        <v>96</v>
      </c>
      <c r="P11" s="211"/>
      <c r="Q11" s="211"/>
      <c r="R11" s="211"/>
      <c r="S11" s="211"/>
    </row>
    <row s="2656" customFormat="1" customHeight="1" ht="14.25">
      <c r="A12" s="1953">
        <v>1</v>
      </c>
      <c r="B12" s="423"/>
      <c r="C12" s="764"/>
      <c r="D12" s="788"/>
      <c r="E12" s="205">
        <f>A12</f>
        <v>1</v>
      </c>
      <c r="F12" s="808" t="s">
        <v>97</v>
      </c>
      <c r="G12" s="546" t="str">
        <f>"Территория "&amp;E12</f>
        <v>Территория 1</v>
      </c>
      <c r="H12" s="798"/>
      <c r="I12" s="798"/>
      <c r="J12" s="795"/>
      <c r="K12" s="506"/>
      <c r="L12" s="506"/>
      <c r="M12" s="506"/>
      <c r="N12" s="212"/>
      <c r="O12" s="506"/>
      <c r="P12" s="211"/>
      <c r="Q12" s="211"/>
      <c r="R12" s="211"/>
      <c r="S12" s="211"/>
    </row>
    <row s="2665" customFormat="1" customHeight="1" ht="15">
      <c r="A13" s="1953"/>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Шатура(46786000)</v>
      </c>
      <c r="P13" s="423"/>
      <c r="Q13" s="423"/>
      <c r="R13" s="426"/>
      <c r="S13" s="423"/>
      <c r="T13" s="423"/>
      <c r="U13" s="423"/>
      <c r="V13" s="428"/>
      <c r="W13" s="428"/>
      <c r="X13" s="425"/>
      <c r="Y13" s="425"/>
      <c r="Z13" s="425"/>
      <c r="AA13" s="425"/>
      <c r="AB13" s="425"/>
    </row>
    <row s="2665" customFormat="1" customHeight="1" ht="15">
      <c r="A14" s="1953"/>
      <c r="B14" s="423"/>
      <c r="C14" s="418"/>
      <c r="D14" s="807"/>
      <c r="E14" s="427"/>
      <c r="F14" s="163"/>
      <c r="G14" s="421" t="s">
        <v>101</v>
      </c>
      <c r="H14" s="173"/>
      <c r="I14" s="430"/>
      <c r="J14" s="517"/>
      <c r="K14" s="517"/>
      <c r="L14" s="517"/>
      <c r="M14" s="517"/>
      <c r="N14" s="506"/>
      <c r="O14" s="517"/>
      <c r="P14" s="423"/>
      <c r="Q14" s="423"/>
      <c r="R14" s="426"/>
      <c r="S14" s="423"/>
      <c r="T14" s="423"/>
      <c r="U14" s="423"/>
      <c r="V14" s="428"/>
      <c r="W14" s="428"/>
      <c r="X14" s="425"/>
      <c r="Y14" s="425"/>
      <c r="Z14" s="425"/>
      <c r="AA14" s="425"/>
      <c r="AB14" s="425"/>
    </row>
    <row s="2622" customFormat="1" customHeight="1" ht="14.25">
      <c r="A15" s="764"/>
      <c r="B15" s="423"/>
      <c r="C15" s="764"/>
      <c r="D15" s="788"/>
      <c r="E15" s="800"/>
      <c r="F15" s="164"/>
      <c r="G15" s="422" t="s">
        <v>102</v>
      </c>
      <c r="H15" s="164"/>
      <c r="I15" s="165"/>
      <c r="J15" s="235"/>
      <c r="K15" s="141"/>
      <c r="L15" s="141"/>
      <c r="M15" s="141"/>
      <c r="N15" s="212" t="s">
        <v>103</v>
      </c>
      <c r="O15" s="141"/>
      <c r="P15" s="211"/>
      <c r="Q15" s="211"/>
      <c r="R15" s="211"/>
      <c r="S15" s="211"/>
    </row>
    <row s="2622" customFormat="1" customHeight="1" ht="21">
      <c r="A16" s="764"/>
      <c r="B16" s="423"/>
      <c r="C16" s="764"/>
      <c r="D16" s="151"/>
      <c r="E16" s="166"/>
      <c r="F16" s="166"/>
      <c r="G16" s="166"/>
      <c r="H16" s="166"/>
      <c r="I16" s="166"/>
      <c r="J16" s="141"/>
      <c r="K16" s="141"/>
      <c r="L16" s="141"/>
      <c r="M16" s="141"/>
      <c r="N16" s="212"/>
      <c r="O16" s="141"/>
      <c r="P16" s="211"/>
      <c r="Q16" s="211"/>
      <c r="R16" s="211"/>
      <c r="S16" s="211"/>
    </row>
    <row s="2622" customFormat="1" customHeight="1" ht="14.25">
      <c r="A17" s="764"/>
      <c r="B17" s="423"/>
      <c r="C17" s="764"/>
      <c r="D17" s="151"/>
      <c r="E17" s="68"/>
      <c r="F17" s="764"/>
      <c r="G17" s="68"/>
      <c r="H17" s="68"/>
      <c r="I17" s="68"/>
      <c r="J17" s="141"/>
      <c r="K17" s="141"/>
      <c r="L17" s="141"/>
      <c r="M17" s="141"/>
      <c r="N17" s="212"/>
      <c r="O17" s="141"/>
      <c r="P17" s="211"/>
      <c r="Q17" s="211"/>
      <c r="R17" s="211"/>
      <c r="S17" s="211"/>
    </row>
    <row s="2622" customFormat="1" customHeight="1" ht="0.75">
      <c r="A18" s="764"/>
      <c r="B18" s="423"/>
      <c r="C18" s="764"/>
      <c r="D18" s="151"/>
      <c r="E18" s="68"/>
      <c r="F18" s="764"/>
      <c r="G18" s="68"/>
      <c r="H18" s="68"/>
      <c r="I18" s="68"/>
      <c r="J18" s="141"/>
      <c r="K18" s="141"/>
      <c r="L18" s="141"/>
      <c r="M18" s="141"/>
      <c r="N18" s="212"/>
      <c r="O18" s="141"/>
      <c r="P18" s="211"/>
      <c r="Q18" s="211"/>
      <c r="R18" s="211"/>
      <c r="S18" s="211"/>
    </row>
    <row s="2688" customFormat="1" customHeight="1" ht="10.5">
      <c r="B19" s="840"/>
      <c r="D19" s="168"/>
      <c r="J19" s="141"/>
      <c r="K19" s="141"/>
      <c r="L19" s="141"/>
      <c r="M19" s="141"/>
      <c r="N19" s="212"/>
      <c r="O19" s="141"/>
      <c r="P19" s="211"/>
      <c r="Q19" s="211"/>
      <c r="R19" s="211"/>
      <c r="S19" s="211"/>
    </row>
    <row s="2688"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5642F-C637-9354-E0EF-BCEDAD27DF3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911" width="10.7109375" hidden="1" customWidth="1"/>
    <col min="2" max="2" style="3625" width="16.8515625" hidden="1" customWidth="1"/>
    <col min="3" max="3" style="4902" width="5.57421875" hidden="1" customWidth="1"/>
    <col min="4" max="4" style="5014" width="3.7109375" customWidth="1"/>
    <col min="5" max="5" style="3051" width="7.7109375" customWidth="1"/>
    <col min="6" max="6" style="3051" width="54.57421875" customWidth="1"/>
    <col min="7" max="7" style="3051" width="10.421875" customWidth="1"/>
    <col min="8" max="8" style="3051" width="40.7109375" hidden="1" customWidth="1"/>
    <col min="9" max="9" style="3051" width="40.7109375" customWidth="1"/>
    <col min="10" max="10" style="3051" width="102.8515625" customWidth="1"/>
    <col min="11" max="11" style="3625" width="9.7109375" customWidth="1"/>
    <col min="12" max="12" style="4902" width="5.28125" customWidth="1"/>
    <col min="13" max="13" style="4902" width="3.7109375" customWidth="1"/>
    <col min="14" max="17" style="3625" width="3.7109375" customWidth="1"/>
    <col min="18" max="18" style="4902" width="10.57421875" customWidth="1"/>
    <col min="19" max="19" style="3625" width="34.7109375" customWidth="1"/>
    <col min="20" max="20" style="3625" width="9.421875" customWidth="1"/>
    <col min="21" max="21" style="4915" width="9.140625"/>
    <col min="22" max="26" style="3625" width="9.140625"/>
    <col min="27" max="31" style="3050" width="9.140625"/>
  </cols>
  <sheetData>
    <row customHeight="1" ht="11.25" hidden="1"/>
    <row customHeight="1" ht="23.25" hidden="1">
      <c r="B2" s="1953"/>
      <c r="C2" s="1175" t="s">
        <v>537</v>
      </c>
      <c r="D2" s="1678"/>
      <c r="E2" s="552">
        <f>B2</f>
        <v>0</v>
      </c>
      <c r="F2" s="553"/>
      <c r="G2" s="1686" t="s">
        <v>538</v>
      </c>
      <c r="H2" s="1686" t="s">
        <v>538</v>
      </c>
      <c r="I2" s="1686" t="s">
        <v>538</v>
      </c>
      <c r="J2" s="277" t="s">
        <v>539</v>
      </c>
      <c r="K2" s="549"/>
    </row>
    <row s="4902" customFormat="1" customHeight="1" ht="0.75" hidden="1">
      <c r="B3" s="1953"/>
      <c r="C3" s="1175"/>
      <c r="D3" s="554"/>
      <c r="E3" s="555"/>
      <c r="F3" s="556" t="s">
        <v>540</v>
      </c>
      <c r="G3" s="557"/>
      <c r="H3" s="557">
        <f>H4*H5+H7</f>
        <v>0</v>
      </c>
      <c r="I3" s="557">
        <f>I4*I5+I6</f>
        <v>0</v>
      </c>
      <c r="J3" s="558"/>
    </row>
    <row customHeight="1" ht="23.25" hidden="1">
      <c r="B4" s="1953"/>
      <c r="C4" s="1175"/>
      <c r="D4" s="1678"/>
      <c r="E4" s="552" t="str">
        <f>B2&amp;".1"</f>
        <v>.1</v>
      </c>
      <c r="F4" s="559" t="s">
        <v>541</v>
      </c>
      <c r="G4" s="560"/>
      <c r="H4" s="547"/>
      <c r="I4" s="547"/>
      <c r="J4" s="277" t="s">
        <v>542</v>
      </c>
      <c r="K4" s="549"/>
    </row>
    <row customHeight="1" ht="18.75" hidden="1">
      <c r="B5" s="1953"/>
      <c r="C5" s="1175"/>
      <c r="D5" s="1678"/>
      <c r="E5" s="552" t="str">
        <f>B2&amp;".2"</f>
        <v>.2</v>
      </c>
      <c r="F5" s="559" t="s">
        <v>543</v>
      </c>
      <c r="G5" s="1686" t="s">
        <v>544</v>
      </c>
      <c r="H5" s="547"/>
      <c r="I5" s="547"/>
      <c r="J5" s="277"/>
      <c r="K5" s="549"/>
    </row>
    <row customHeight="1" ht="18.75" hidden="1">
      <c r="B6" s="1953"/>
      <c r="C6" s="1175"/>
      <c r="D6" s="1678"/>
      <c r="E6" s="552" t="str">
        <f>B2&amp;".3"</f>
        <v>.3</v>
      </c>
      <c r="F6" s="559" t="s">
        <v>545</v>
      </c>
      <c r="G6" s="1686" t="s">
        <v>544</v>
      </c>
      <c r="H6" s="547"/>
      <c r="I6" s="547"/>
      <c r="J6" s="277"/>
      <c r="K6" s="549"/>
    </row>
    <row customHeight="1" ht="18.75" hidden="1">
      <c r="B7" s="1953"/>
      <c r="C7" s="1175"/>
      <c r="D7" s="1678"/>
      <c r="E7" s="552" t="str">
        <f>B2&amp;".4"</f>
        <v>.4</v>
      </c>
      <c r="F7" s="559" t="s">
        <v>546</v>
      </c>
      <c r="G7" s="1686" t="s">
        <v>538</v>
      </c>
      <c r="H7" s="561"/>
      <c r="I7" s="561"/>
      <c r="J7" s="277"/>
      <c r="K7" s="549"/>
    </row>
    <row s="3625" customFormat="1" customHeight="1" ht="11.25" hidden="1">
      <c r="A8" s="994"/>
      <c r="C8" s="1676"/>
      <c r="D8" s="543"/>
      <c r="H8" s="1168">
        <v>4</v>
      </c>
      <c r="I8" s="1168">
        <v>4</v>
      </c>
      <c r="L8" s="1676"/>
      <c r="M8" s="1676"/>
      <c r="R8" s="1676"/>
    </row>
    <row s="3625" customFormat="1" customHeight="1" ht="22.5" hidden="1">
      <c r="A9" s="994"/>
      <c r="C9" s="1676"/>
      <c r="D9" s="544"/>
      <c r="E9" s="1688"/>
      <c r="F9" s="546"/>
      <c r="G9" s="1686" t="s">
        <v>544</v>
      </c>
      <c r="H9" s="547"/>
      <c r="I9" s="547"/>
      <c r="J9" s="548" t="s">
        <v>547</v>
      </c>
      <c r="K9" s="549"/>
      <c r="L9" s="1676"/>
      <c r="M9" s="1676"/>
      <c r="R9" s="1676"/>
      <c r="U9" s="550"/>
      <c r="AA9" s="1672"/>
      <c r="AB9" s="1672"/>
      <c r="AC9" s="1672"/>
      <c r="AD9" s="1672"/>
      <c r="AE9" s="1672"/>
    </row>
    <row customHeight="1" ht="11.25" hidden="1"/>
    <row customHeight="1" ht="18.75" hidden="1">
      <c r="D11" s="1678"/>
      <c r="E11" s="552"/>
      <c r="F11" s="546"/>
      <c r="G11" s="1686" t="s">
        <v>548</v>
      </c>
      <c r="H11" s="547"/>
      <c r="I11" s="547"/>
      <c r="J11" s="277" t="s">
        <v>549</v>
      </c>
      <c r="K11" s="549"/>
    </row>
    <row customHeight="1" ht="11.25" hidden="1"/>
    <row customHeight="1" ht="22.5" hidden="1">
      <c r="D13" s="1678"/>
      <c r="E13" s="552"/>
      <c r="F13" s="546"/>
      <c r="G13" s="976" t="s">
        <v>550</v>
      </c>
      <c r="H13" s="551"/>
      <c r="I13" s="551"/>
      <c r="J13" s="751" t="s">
        <v>551</v>
      </c>
      <c r="K13" s="549"/>
    </row>
    <row customHeight="1" ht="11.25" hidden="1"/>
    <row customHeight="1" ht="22.5" hidden="1">
      <c r="D15" s="1678"/>
      <c r="E15" s="552"/>
      <c r="F15" s="546"/>
      <c r="G15" s="1686" t="s">
        <v>552</v>
      </c>
      <c r="H15" s="551"/>
      <c r="I15" s="551"/>
      <c r="J15" s="277" t="s">
        <v>553</v>
      </c>
      <c r="K15" s="549"/>
    </row>
    <row customHeight="1" ht="11.25" hidden="1"/>
    <row customHeight="1" ht="22.5" hidden="1">
      <c r="D17" s="1678"/>
      <c r="E17" s="552"/>
      <c r="F17" s="546"/>
      <c r="G17" s="1686" t="s">
        <v>554</v>
      </c>
      <c r="H17" s="551"/>
      <c r="I17" s="551"/>
      <c r="J17" s="277" t="s">
        <v>555</v>
      </c>
      <c r="K17" s="549"/>
    </row>
    <row customHeight="1" ht="11.25" hidden="1"/>
    <row s="3050"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Филиал "Шатурская ГРЭС" ПАО "Юнипро"</v>
      </c>
      <c r="F22" s="2141"/>
      <c r="G22" s="2141"/>
      <c r="H22" s="2141"/>
      <c r="I22" s="2141"/>
    </row>
    <row customHeight="1" ht="11.25">
      <c r="E23" s="1143"/>
      <c r="F23" s="1143"/>
      <c r="G23" s="1143"/>
      <c r="H23" s="1143"/>
      <c r="I23" s="1143"/>
    </row>
    <row s="4902" customFormat="1" customHeight="1" ht="0.75">
      <c r="A24" s="1175"/>
      <c r="D24" s="1682"/>
      <c r="H24" s="895"/>
      <c r="I24" s="895" t="s">
        <v>116</v>
      </c>
    </row>
    <row customHeight="1" ht="11.25">
      <c r="E25" s="717"/>
      <c r="F25" s="2213" t="s">
        <v>104</v>
      </c>
      <c r="G25" s="2214"/>
      <c r="H25" s="1692" t="str">
        <f>IF(H24="","",INDEX(DIFFERENTIATION_UNMERGE_VD,MATCH(H24,DIFFERENTIATION_ID_DIFF,0)))</f>
        <v/>
      </c>
      <c r="I25" s="1692">
        <f>IF(I24="","",INDEX(DIFFERENTIATION_UNMERGE_VD,MATCH(I24,DIFFERENTIATION_ID_DIFF,0)))</f>
        <v>0</v>
      </c>
      <c r="J25" s="1971"/>
    </row>
    <row customHeight="1" ht="11.25">
      <c r="E26" s="717"/>
      <c r="F26" s="2213" t="s">
        <v>556</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557</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295</v>
      </c>
      <c r="F28" s="2216"/>
      <c r="G28" s="2216"/>
      <c r="H28" s="1685"/>
      <c r="I28" s="1685"/>
      <c r="J28" s="1971"/>
    </row>
    <row customHeight="1" ht="22.5">
      <c r="E29" s="1686" t="s">
        <v>87</v>
      </c>
      <c r="F29" s="1693" t="s">
        <v>297</v>
      </c>
      <c r="G29" s="1693" t="s">
        <v>558</v>
      </c>
      <c r="H29" s="1693" t="s">
        <v>298</v>
      </c>
      <c r="I29" s="1693" t="s">
        <v>298</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544</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544</v>
      </c>
      <c r="H31" s="564">
        <f>SUMIF($K33:$K71,$K31,H33:H71)</f>
        <v>0</v>
      </c>
      <c r="I31" s="564">
        <f>SUMIF($K33:$K71,$K31,I33:I71)</f>
        <v>0</v>
      </c>
      <c r="J31" s="277" t="str">
        <f>FHD_NOTE_P_2</f>
        <v>Указывается суммарная себестоимость производимых товаров.</v>
      </c>
      <c r="K31" s="1676" t="s">
        <v>559</v>
      </c>
    </row>
    <row customHeight="1" ht="11.25">
      <c r="D32" s="1678"/>
      <c r="E32" s="552" t="str">
        <f>FHD_NUM_P_3</f>
        <v>2.1</v>
      </c>
      <c r="F32" s="1554" t="str">
        <f>FHD_P_3</f>
        <v>Расходы на приобретаемую тепловую энергию (мощность), теплоноситель</v>
      </c>
      <c r="G32" s="1921" t="s">
        <v>544</v>
      </c>
      <c r="H32" s="563"/>
      <c r="I32" s="563"/>
      <c r="J32" s="277" t="str">
        <f>FHD_NOTE_P_3</f>
        <v/>
      </c>
      <c r="K32" s="1676" t="str">
        <f>IF((LEN(E32)-LEN(SUBSTITUTE(E32,".","")))/LEN(".")=1,"p","")</f>
        <v>p</v>
      </c>
    </row>
    <row customHeight="1" ht="11.25">
      <c r="A33" s="2210" t="s">
        <v>560</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544</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4938"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938"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938"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938"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938"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938"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625" customFormat="1" customHeight="1" ht="15">
      <c r="A40" s="2210"/>
      <c r="C40" s="1676"/>
      <c r="D40" s="1673"/>
      <c r="E40" s="576"/>
      <c r="F40" s="577" t="s">
        <v>561</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562</v>
      </c>
      <c r="D41" s="1678"/>
      <c r="E41" s="552" t="str">
        <f>FHD_NUM_P_5</f>
        <v/>
      </c>
      <c r="F41" s="1554" t="str">
        <f>FHD_P_5</f>
        <v/>
      </c>
      <c r="G41" s="1921" t="s">
        <v>544</v>
      </c>
      <c r="H41" s="563"/>
      <c r="I41" s="563"/>
      <c r="J41" s="277" t="str">
        <f>FHD_NOTE_P_5</f>
        <v/>
      </c>
      <c r="K41" s="1676" t="str">
        <f>IF((LEN(E41)-LEN(SUBSTITUTE(E41,".","")))/LEN(".")=1,"p","")</f>
        <v/>
      </c>
    </row>
    <row customHeight="1" ht="11.25" hidden="1">
      <c r="A42" s="2210"/>
      <c r="D42" s="1678"/>
      <c r="E42" s="552" t="str">
        <f>FHD_NUM_P_6</f>
        <v/>
      </c>
      <c r="F42" s="1554" t="str">
        <f>FHD_P_6</f>
        <v/>
      </c>
      <c r="G42" s="1921" t="s">
        <v>544</v>
      </c>
      <c r="H42" s="563"/>
      <c r="I42" s="563"/>
      <c r="J42" s="277" t="str">
        <f>FHD_NOTE_P_6</f>
        <v/>
      </c>
      <c r="K42" s="1676" t="str">
        <f>IF((LEN(E42)-LEN(SUBSTITUTE(E42,".","")))/LEN(".")=1,"p","")</f>
        <v/>
      </c>
    </row>
    <row customHeight="1" ht="11.25" hidden="1">
      <c r="A43" s="2210"/>
      <c r="D43" s="1678"/>
      <c r="E43" s="552" t="str">
        <f>FHD_NUM_P_7</f>
        <v/>
      </c>
      <c r="F43" s="1554" t="str">
        <f>FHD_P_7</f>
        <v/>
      </c>
      <c r="G43" s="1921" t="s">
        <v>544</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544</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563</v>
      </c>
      <c r="H45" s="563"/>
      <c r="I45" s="563"/>
      <c r="J45" s="277" t="str">
        <f>FHD_NOTE_P_9</f>
        <v/>
      </c>
      <c r="K45" s="1676" t="str">
        <f>IF((LEN(E45)-LEN(SUBSTITUTE(E45,".","")))/LEN(".")=1,"p","")</f>
        <v/>
      </c>
    </row>
    <row s="3625" customFormat="1" customHeight="1" ht="11.25">
      <c r="A46" s="994"/>
      <c r="C46" s="1676"/>
      <c r="D46" s="580"/>
      <c r="E46" s="552" t="str">
        <f>FHD_NUM_P_10</f>
        <v>2.3.2</v>
      </c>
      <c r="F46" s="1690" t="str">
        <f>FHD_P_10</f>
        <v>Объём приобретения электрической энергии</v>
      </c>
      <c r="G46" s="1921" t="s">
        <v>564</v>
      </c>
      <c r="H46" s="563"/>
      <c r="I46" s="563"/>
      <c r="J46" s="277" t="str">
        <f>FHD_NOTE_P_10</f>
        <v/>
      </c>
      <c r="K46" s="1676" t="str">
        <f>IF((LEN(E46)-LEN(SUBSTITUTE(E46,".","")))/LEN(".")=1,"p","")</f>
        <v/>
      </c>
      <c r="L46" s="1676"/>
      <c r="M46" s="1676"/>
      <c r="R46" s="1676"/>
      <c r="U46" s="550"/>
      <c r="AA46" s="1672"/>
      <c r="AB46" s="1672"/>
      <c r="AC46" s="1672"/>
      <c r="AD46" s="1672"/>
      <c r="AE46" s="1672"/>
    </row>
    <row s="3625" customFormat="1" customHeight="1" ht="11.25">
      <c r="A47" s="996" t="s">
        <v>565</v>
      </c>
      <c r="C47" s="1676"/>
      <c r="D47" s="581"/>
      <c r="E47" s="552" t="str">
        <f>FHD_NUM_P_11</f>
        <v>2.4</v>
      </c>
      <c r="F47" s="1554" t="str">
        <f>FHD_P_11</f>
        <v>Расходы на приобретение холодной воды, используемой в технологическом процессе</v>
      </c>
      <c r="G47" s="1921" t="s">
        <v>544</v>
      </c>
      <c r="H47" s="563"/>
      <c r="I47" s="563"/>
      <c r="J47" s="277" t="str">
        <f>FHD_NOTE_P_11</f>
        <v/>
      </c>
      <c r="K47" s="1676" t="str">
        <f>IF((LEN(E47)-LEN(SUBSTITUTE(E47,".","")))/LEN(".")=1,"p","")</f>
        <v>p</v>
      </c>
      <c r="L47" s="1676"/>
      <c r="M47" s="1676"/>
      <c r="R47" s="1676"/>
      <c r="U47" s="550"/>
      <c r="AA47" s="1672"/>
      <c r="AB47" s="1672"/>
      <c r="AC47" s="1672"/>
      <c r="AD47" s="1672"/>
      <c r="AE47" s="1672"/>
    </row>
    <row s="3625" customFormat="1" customHeight="1" ht="18">
      <c r="A48" s="996" t="s">
        <v>566</v>
      </c>
      <c r="C48" s="1676"/>
      <c r="D48" s="1678"/>
      <c r="E48" s="552" t="str">
        <f>FHD_NUM_P_12</f>
        <v>2.5</v>
      </c>
      <c r="F48" s="1554" t="str">
        <f>FHD_P_12</f>
        <v>Расходы на химические реагенты, используемые в технологическом процессе</v>
      </c>
      <c r="G48" s="1921" t="s">
        <v>544</v>
      </c>
      <c r="H48" s="583"/>
      <c r="I48" s="583"/>
      <c r="J48" s="277" t="str">
        <f>FHD_NOTE_P_12</f>
        <v/>
      </c>
      <c r="K48" s="1676" t="str">
        <f>IF((LEN(E48)-LEN(SUBSTITUTE(E48,".","")))/LEN(".")=1,"p","")</f>
        <v>p</v>
      </c>
      <c r="L48" s="1676"/>
      <c r="M48" s="1676"/>
      <c r="R48" s="1676"/>
      <c r="U48" s="550"/>
      <c r="AA48" s="1672"/>
      <c r="AB48" s="1672"/>
      <c r="AC48" s="1672"/>
      <c r="AD48" s="1672"/>
      <c r="AE48" s="1672"/>
    </row>
    <row s="3630"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544</v>
      </c>
      <c r="H49" s="563"/>
      <c r="I49" s="563"/>
      <c r="J49" s="277" t="str">
        <f>FHD_NOTE_P_13</f>
        <v/>
      </c>
      <c r="K49" s="1676" t="str">
        <f>IF((LEN(E49)-LEN(SUBSTITUTE(E49,".","")))/LEN(".")=1,"p","")</f>
        <v>p</v>
      </c>
      <c r="L49" s="736"/>
      <c r="M49" s="736"/>
      <c r="R49" s="736"/>
      <c r="U49" s="737"/>
      <c r="AA49" s="738"/>
      <c r="AB49" s="738"/>
      <c r="AC49" s="738"/>
      <c r="AD49" s="738"/>
      <c r="AE49" s="738"/>
    </row>
    <row s="3630"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544</v>
      </c>
      <c r="H50" s="563"/>
      <c r="I50" s="563"/>
      <c r="J50" s="277" t="str">
        <f>FHD_NOTE_P_14</f>
        <v/>
      </c>
      <c r="K50" s="1676" t="str">
        <f>IF((LEN(E50)-LEN(SUBSTITUTE(E50,".","")))/LEN(".")=1,"p","")</f>
        <v/>
      </c>
      <c r="L50" s="736"/>
      <c r="M50" s="736"/>
      <c r="R50" s="736"/>
      <c r="U50" s="737"/>
      <c r="AA50" s="738"/>
      <c r="AB50" s="738"/>
      <c r="AC50" s="738"/>
      <c r="AD50" s="738"/>
      <c r="AE50" s="738"/>
    </row>
    <row s="3630"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544</v>
      </c>
      <c r="H51" s="563"/>
      <c r="I51" s="563"/>
      <c r="J51" s="277" t="str">
        <f>FHD_NOTE_P_15</f>
        <v/>
      </c>
      <c r="K51" s="1676" t="str">
        <f>IF((LEN(E51)-LEN(SUBSTITUTE(E51,".","")))/LEN(".")=1,"p","")</f>
        <v/>
      </c>
      <c r="L51" s="736"/>
      <c r="M51" s="736"/>
      <c r="R51" s="736"/>
      <c r="U51" s="737"/>
      <c r="AA51" s="738"/>
      <c r="AB51" s="738"/>
      <c r="AC51" s="738"/>
      <c r="AD51" s="738"/>
      <c r="AE51" s="738"/>
    </row>
    <row s="3625"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544</v>
      </c>
      <c r="H52" s="563"/>
      <c r="I52" s="563"/>
      <c r="J52" s="277" t="str">
        <f>FHD_NOTE_P_16</f>
        <v/>
      </c>
      <c r="K52" s="1676" t="str">
        <f>IF((LEN(E52)-LEN(SUBSTITUTE(E52,".","")))/LEN(".")=1,"p","")</f>
        <v>p</v>
      </c>
      <c r="L52" s="1676"/>
      <c r="M52" s="1682"/>
      <c r="N52" s="543"/>
      <c r="O52" s="543"/>
      <c r="R52" s="1676"/>
      <c r="U52" s="550"/>
      <c r="AA52" s="1672"/>
      <c r="AB52" s="1672"/>
      <c r="AC52" s="1672"/>
      <c r="AD52" s="1672"/>
      <c r="AE52" s="1672"/>
    </row>
    <row s="3625"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544</v>
      </c>
      <c r="H53" s="563"/>
      <c r="I53" s="563"/>
      <c r="J53" s="277" t="str">
        <f>FHD_NOTE_P_17</f>
        <v/>
      </c>
      <c r="K53" s="1676" t="str">
        <f>IF((LEN(E53)-LEN(SUBSTITUTE(E53,".","")))/LEN(".")=1,"p","")</f>
        <v/>
      </c>
      <c r="L53" s="1676"/>
      <c r="M53" s="1682"/>
      <c r="N53" s="543"/>
      <c r="O53" s="543"/>
      <c r="R53" s="1676"/>
      <c r="U53" s="550"/>
      <c r="AA53" s="1672"/>
      <c r="AB53" s="1672"/>
      <c r="AC53" s="1672"/>
      <c r="AD53" s="1672"/>
      <c r="AE53" s="1672"/>
    </row>
    <row s="3625"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544</v>
      </c>
      <c r="H54" s="563"/>
      <c r="I54" s="563"/>
      <c r="J54" s="277" t="str">
        <f>FHD_NOTE_P_18</f>
        <v/>
      </c>
      <c r="K54" s="1676" t="str">
        <f>IF((LEN(E54)-LEN(SUBSTITUTE(E54,".","")))/LEN(".")=1,"p","")</f>
        <v/>
      </c>
      <c r="L54" s="1676"/>
      <c r="M54" s="1682"/>
      <c r="N54" s="543"/>
      <c r="O54" s="543"/>
      <c r="R54" s="1676"/>
      <c r="U54" s="550"/>
      <c r="AA54" s="1672"/>
      <c r="AB54" s="1672"/>
      <c r="AC54" s="1672"/>
      <c r="AD54" s="1672"/>
      <c r="AE54" s="1672"/>
    </row>
    <row s="3625"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544</v>
      </c>
      <c r="H55" s="563"/>
      <c r="I55" s="563"/>
      <c r="J55" s="277" t="str">
        <f>FHD_NOTE_P_19</f>
        <v/>
      </c>
      <c r="K55" s="1676" t="str">
        <f>IF((LEN(E55)-LEN(SUBSTITUTE(E55,".","")))/LEN(".")=1,"p","")</f>
        <v>p</v>
      </c>
      <c r="L55" s="1676"/>
      <c r="M55" s="1676"/>
      <c r="R55" s="1676"/>
      <c r="U55" s="550"/>
      <c r="AA55" s="1672"/>
      <c r="AB55" s="1672"/>
      <c r="AC55" s="1672"/>
      <c r="AD55" s="1672"/>
      <c r="AE55" s="1672"/>
    </row>
    <row s="3625" customFormat="1" customHeight="1" ht="11.25">
      <c r="A56" s="994"/>
      <c r="C56" s="1676"/>
      <c r="D56" s="581"/>
      <c r="E56" s="552" t="str">
        <f>FHD_NUM_P_20</f>
        <v>2.8.1</v>
      </c>
      <c r="F56" s="1690" t="str">
        <f>FHD_P_20</f>
        <v>Расходы на амортизацию основных средств</v>
      </c>
      <c r="G56" s="1921" t="s">
        <v>544</v>
      </c>
      <c r="H56" s="563"/>
      <c r="I56" s="563"/>
      <c r="J56" s="277" t="str">
        <f>FHD_NOTE_P_20</f>
        <v/>
      </c>
      <c r="K56" s="1676" t="str">
        <f>IF((LEN(E56)-LEN(SUBSTITUTE(E56,".","")))/LEN(".")=1,"p","")</f>
        <v/>
      </c>
      <c r="L56" s="1676"/>
      <c r="M56" s="1676"/>
      <c r="R56" s="1676"/>
      <c r="U56" s="550"/>
      <c r="AA56" s="1672"/>
      <c r="AB56" s="1672"/>
      <c r="AC56" s="1672"/>
      <c r="AD56" s="1672"/>
      <c r="AE56" s="1672"/>
    </row>
    <row s="3625" customFormat="1" customHeight="1" ht="11.25">
      <c r="A57" s="994"/>
      <c r="C57" s="1676"/>
      <c r="D57" s="581"/>
      <c r="E57" s="552" t="str">
        <f>FHD_NUM_P_21</f>
        <v>2.8.2</v>
      </c>
      <c r="F57" s="1690" t="str">
        <f>FHD_P_21</f>
        <v>Расходы на амортизацию нематериальных активов</v>
      </c>
      <c r="G57" s="1921" t="s">
        <v>544</v>
      </c>
      <c r="H57" s="563"/>
      <c r="I57" s="563"/>
      <c r="J57" s="277" t="str">
        <f>FHD_NOTE_P_21</f>
        <v/>
      </c>
      <c r="K57" s="1676" t="str">
        <f>IF((LEN(E57)-LEN(SUBSTITUTE(E57,".","")))/LEN(".")=1,"p","")</f>
        <v/>
      </c>
      <c r="L57" s="1676"/>
      <c r="M57" s="1676"/>
      <c r="R57" s="1676"/>
      <c r="U57" s="550"/>
      <c r="AA57" s="1672"/>
      <c r="AB57" s="1672"/>
      <c r="AC57" s="1672"/>
      <c r="AD57" s="1672"/>
      <c r="AE57" s="1672"/>
    </row>
    <row s="3625"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544</v>
      </c>
      <c r="H58" s="563"/>
      <c r="I58" s="563"/>
      <c r="J58" s="277" t="str">
        <f>FHD_NOTE_P_22</f>
        <v/>
      </c>
      <c r="K58" s="1676" t="str">
        <f>IF((LEN(E58)-LEN(SUBSTITUTE(E58,".","")))/LEN(".")=1,"p","")</f>
        <v>p</v>
      </c>
      <c r="L58" s="1676"/>
      <c r="M58" s="1676"/>
      <c r="R58" s="1676"/>
      <c r="U58" s="550"/>
      <c r="AA58" s="1672"/>
      <c r="AB58" s="1672"/>
      <c r="AC58" s="1672"/>
      <c r="AD58" s="1672"/>
      <c r="AE58" s="1672"/>
    </row>
    <row s="3625" customFormat="1" customHeight="1" ht="11.25">
      <c r="A59" s="994"/>
      <c r="C59" s="1676"/>
      <c r="D59" s="581"/>
      <c r="E59" s="552" t="str">
        <f>FHD_NUM_P_23</f>
        <v>2.10</v>
      </c>
      <c r="F59" s="1554" t="str">
        <f>FHD_P_23</f>
        <v>Общепроизводственные расходы, в том числе:</v>
      </c>
      <c r="G59" s="1921" t="s">
        <v>544</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625" customFormat="1" customHeight="1" ht="11.25">
      <c r="A60" s="994"/>
      <c r="C60" s="1676"/>
      <c r="D60" s="581"/>
      <c r="E60" s="552" t="str">
        <f>FHD_NUM_P_24</f>
        <v>2.10.1</v>
      </c>
      <c r="F60" s="1690" t="str">
        <f>FHD_P_24</f>
        <v>Расходы на текущий ремонт</v>
      </c>
      <c r="G60" s="1921" t="s">
        <v>544</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625" customFormat="1" customHeight="1" ht="11.25">
      <c r="A61" s="994"/>
      <c r="C61" s="1676"/>
      <c r="D61" s="581"/>
      <c r="E61" s="552" t="str">
        <f>FHD_NUM_P_25</f>
        <v>2.10.2</v>
      </c>
      <c r="F61" s="1690" t="str">
        <f>FHD_P_25</f>
        <v>Расходы на капитальный ремонт</v>
      </c>
      <c r="G61" s="1921" t="s">
        <v>544</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625" customFormat="1" customHeight="1" ht="11.25">
      <c r="A62" s="994"/>
      <c r="C62" s="1676"/>
      <c r="D62" s="1678"/>
      <c r="E62" s="552" t="str">
        <f>FHD_NUM_P_26</f>
        <v>2.11</v>
      </c>
      <c r="F62" s="1554" t="str">
        <f>FHD_P_26</f>
        <v>Общехозяйственные расходы, в том числе:</v>
      </c>
      <c r="G62" s="1921" t="s">
        <v>544</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625" customFormat="1" customHeight="1" ht="11.25">
      <c r="A63" s="994"/>
      <c r="C63" s="1676"/>
      <c r="D63" s="1678"/>
      <c r="E63" s="552" t="str">
        <f>FHD_NUM_P_27</f>
        <v>2.11.1</v>
      </c>
      <c r="F63" s="1690" t="str">
        <f>FHD_P_27</f>
        <v>Расходы на текущий ремонт</v>
      </c>
      <c r="G63" s="1921" t="s">
        <v>544</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625" customFormat="1" customHeight="1" ht="11.25">
      <c r="A64" s="994"/>
      <c r="C64" s="1676"/>
      <c r="D64" s="1678"/>
      <c r="E64" s="552" t="str">
        <f>FHD_NUM_P_28</f>
        <v>2.11.2</v>
      </c>
      <c r="F64" s="1690" t="str">
        <f>FHD_P_28</f>
        <v>Расходы на капитальный ремонт</v>
      </c>
      <c r="G64" s="1921" t="s">
        <v>544</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625" customFormat="1" customHeight="1" ht="11.25">
      <c r="A65" s="994"/>
      <c r="C65" s="1676"/>
      <c r="D65" s="1678"/>
      <c r="E65" s="552" t="str">
        <f>FHD_NUM_P_29</f>
        <v>2.12</v>
      </c>
      <c r="F65" s="1554" t="str">
        <f>FHD_P_29</f>
        <v>Расходы на капитальный и текущий ремонт основных средств</v>
      </c>
      <c r="G65" s="1921" t="s">
        <v>544</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625"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301</v>
      </c>
      <c r="H66" s="1689" t="s">
        <v>567</v>
      </c>
      <c r="I66" s="1689" t="s">
        <v>567</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625" customFormat="1" customHeight="1" ht="22.5" hidden="1">
      <c r="A67" s="2210" t="s">
        <v>568</v>
      </c>
      <c r="C67" s="1676"/>
      <c r="D67" s="1678"/>
      <c r="E67" s="552" t="str">
        <f>FHD_NUM_P_31</f>
        <v/>
      </c>
      <c r="F67" s="1554" t="str">
        <f>FHD_P_31</f>
        <v/>
      </c>
      <c r="G67" s="1921" t="s">
        <v>544</v>
      </c>
      <c r="H67" s="563"/>
      <c r="I67" s="563"/>
      <c r="J67" s="277" t="str">
        <f>FHD_NOTE_P_31</f>
        <v/>
      </c>
      <c r="K67" s="1676" t="str">
        <f>IF((LEN(E67)-LEN(SUBSTITUTE(E67,".","")))/LEN(".")=1,"p","")</f>
        <v/>
      </c>
      <c r="L67" s="1676"/>
      <c r="M67" s="1676"/>
      <c r="R67" s="1676"/>
      <c r="U67" s="550"/>
      <c r="AA67" s="1672"/>
      <c r="AB67" s="1672"/>
      <c r="AC67" s="1672"/>
      <c r="AD67" s="1672"/>
      <c r="AE67" s="1672"/>
    </row>
    <row s="3625" customFormat="1" customHeight="1" ht="45" hidden="1">
      <c r="A68" s="2210"/>
      <c r="C68" s="1676"/>
      <c r="D68" s="1678"/>
      <c r="E68" s="552" t="str">
        <f>FHD_NUM_P_32</f>
        <v/>
      </c>
      <c r="F68" s="1690" t="str">
        <f>FHD_P_32</f>
        <v/>
      </c>
      <c r="G68" s="1921" t="s">
        <v>301</v>
      </c>
      <c r="H68" s="1689" t="s">
        <v>567</v>
      </c>
      <c r="I68" s="1689" t="s">
        <v>567</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625"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544</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4902" customFormat="1" customHeight="1" ht="0.75">
      <c r="A70" s="1175"/>
      <c r="D70" s="554"/>
      <c r="E70" s="1020" t="str">
        <f>E69&amp;".0"</f>
        <v>2.13.0</v>
      </c>
      <c r="F70" s="998"/>
      <c r="G70" s="1020"/>
      <c r="H70" s="999"/>
      <c r="I70" s="999"/>
      <c r="J70" s="1000"/>
      <c r="K70" s="1676" t="str">
        <f>IF((LEN(E70)-LEN(SUBSTITUTE(E70,".","")))/LEN(".")=1,"p","")</f>
        <v/>
      </c>
    </row>
    <row s="3625" customFormat="1" customHeight="1" ht="14.25">
      <c r="A71" s="994"/>
      <c r="C71" s="1676"/>
      <c r="D71" s="1673"/>
      <c r="E71" s="576"/>
      <c r="F71" s="577" t="s">
        <v>569</v>
      </c>
      <c r="G71" s="578"/>
      <c r="H71" s="579"/>
      <c r="I71" s="579"/>
      <c r="J71" s="289"/>
      <c r="K71" s="1676"/>
      <c r="L71" s="1676"/>
      <c r="M71" s="1676"/>
      <c r="R71" s="1676"/>
      <c r="U71" s="550"/>
      <c r="AA71" s="1672"/>
      <c r="AB71" s="1672"/>
      <c r="AC71" s="1672"/>
      <c r="AD71" s="1672"/>
      <c r="AE71" s="1672"/>
    </row>
    <row s="3625" customFormat="1" customHeight="1" ht="18.75">
      <c r="A72" s="996" t="s">
        <v>570</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544</v>
      </c>
      <c r="H72" s="563"/>
      <c r="I72" s="563"/>
      <c r="J72" s="277" t="str">
        <f>FHD_NOTE_P_34</f>
        <v/>
      </c>
      <c r="K72" s="549"/>
      <c r="L72" s="1676"/>
      <c r="M72" s="1676"/>
      <c r="R72" s="1676"/>
      <c r="U72" s="550"/>
      <c r="AA72" s="1672"/>
      <c r="AB72" s="1672"/>
      <c r="AC72" s="1672"/>
      <c r="AD72" s="1672"/>
      <c r="AE72" s="1672"/>
    </row>
    <row s="3625"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544</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625"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544</v>
      </c>
      <c r="H74" s="563"/>
      <c r="I74" s="563"/>
      <c r="J74" s="277" t="str">
        <f>FHD_NOTE_P_36</f>
        <v/>
      </c>
      <c r="K74" s="549"/>
      <c r="L74" s="1676"/>
      <c r="M74" s="1676"/>
      <c r="R74" s="1676"/>
      <c r="U74" s="550"/>
      <c r="AA74" s="1672"/>
      <c r="AB74" s="1672"/>
      <c r="AC74" s="1672"/>
      <c r="AD74" s="1672"/>
      <c r="AE74" s="1672"/>
    </row>
    <row s="3625" customFormat="1" customHeight="1" ht="18.75">
      <c r="A75" s="994"/>
      <c r="C75" s="1676"/>
      <c r="D75" s="1678"/>
      <c r="E75" s="552" t="str">
        <f>FHD_NUM_P_37</f>
        <v>5</v>
      </c>
      <c r="F75" s="1923" t="str">
        <f>FHD_P_37</f>
        <v>Изменение стоимости основных фондов, в том числе:</v>
      </c>
      <c r="G75" s="1921" t="s">
        <v>544</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625" customFormat="1" customHeight="1" ht="18.75">
      <c r="A76" s="994"/>
      <c r="C76" s="1676"/>
      <c r="D76" s="1678"/>
      <c r="E76" s="552" t="str">
        <f>FHD_NUM_P_38</f>
        <v>5.1</v>
      </c>
      <c r="F76" s="1554" t="str">
        <f>FHD_P_38</f>
        <v>Изменение стоимости основных фондов за счет:</v>
      </c>
      <c r="G76" s="1921" t="s">
        <v>544</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625"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544</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625"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544</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625" customFormat="1" customHeight="1" ht="18.75">
      <c r="A79" s="994"/>
      <c r="C79" s="1676"/>
      <c r="D79" s="1678"/>
      <c r="E79" s="552" t="str">
        <f>FHD_NUM_P_41</f>
        <v>5.2</v>
      </c>
      <c r="F79" s="1554" t="str">
        <f>FHD_P_41</f>
        <v>Изменение стоимости основных фондов за счет их переоценки</v>
      </c>
      <c r="G79" s="1922" t="s">
        <v>544</v>
      </c>
      <c r="H79" s="563"/>
      <c r="I79" s="563"/>
      <c r="J79" s="277" t="str">
        <f>FHD_NOTE_P_41</f>
        <v/>
      </c>
      <c r="K79" s="549"/>
      <c r="L79" s="1676"/>
      <c r="M79" s="1676"/>
      <c r="R79" s="1676"/>
      <c r="U79" s="550"/>
      <c r="AA79" s="1672"/>
      <c r="AB79" s="1672"/>
      <c r="AC79" s="1672"/>
      <c r="AD79" s="1672"/>
      <c r="AE79" s="1672"/>
    </row>
    <row s="3625" customFormat="1" customHeight="1" ht="18.75" hidden="1">
      <c r="A80" s="996" t="s">
        <v>571</v>
      </c>
      <c r="C80" s="1676"/>
      <c r="D80" s="1678"/>
      <c r="E80" s="552" t="str">
        <f>FHD_NUM_P_42</f>
        <v/>
      </c>
      <c r="F80" s="1923" t="str">
        <f>FHD_P_42</f>
        <v/>
      </c>
      <c r="G80" s="1921" t="s">
        <v>544</v>
      </c>
      <c r="H80" s="983"/>
      <c r="I80" s="563"/>
      <c r="J80" s="277" t="str">
        <f>FHD_NOTE_P_42</f>
        <v/>
      </c>
      <c r="K80" s="549"/>
      <c r="L80" s="1676"/>
      <c r="M80" s="1676"/>
      <c r="R80" s="1676"/>
      <c r="U80" s="550"/>
      <c r="AA80" s="1672"/>
      <c r="AB80" s="1672"/>
      <c r="AC80" s="1672"/>
      <c r="AD80" s="1672"/>
      <c r="AE80" s="1672"/>
    </row>
    <row s="3625"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301</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973" customFormat="1" customHeight="1" ht="18.75" hidden="1">
      <c r="A82" s="2210" t="s">
        <v>572</v>
      </c>
      <c r="C82" s="741"/>
      <c r="D82" s="739"/>
      <c r="E82" s="552" t="str">
        <f>FHD_NUM_P_44</f>
        <v/>
      </c>
      <c r="F82" s="1923" t="str">
        <f>FHD_P_44</f>
        <v/>
      </c>
      <c r="G82" s="1924" t="s">
        <v>573</v>
      </c>
      <c r="H82" s="984"/>
      <c r="I82" s="583"/>
      <c r="J82" s="277" t="str">
        <f>FHD_NOTE_P_44</f>
        <v/>
      </c>
      <c r="K82" s="740"/>
      <c r="L82" s="741"/>
      <c r="M82" s="741"/>
      <c r="R82" s="741"/>
      <c r="U82" s="742"/>
      <c r="AA82" s="743"/>
      <c r="AB82" s="743"/>
      <c r="AC82" s="743"/>
      <c r="AD82" s="743"/>
      <c r="AE82" s="743"/>
    </row>
    <row s="4973" customFormat="1" customHeight="1" ht="18.75" hidden="1">
      <c r="A83" s="2210"/>
      <c r="C83" s="741"/>
      <c r="D83" s="739"/>
      <c r="E83" s="552" t="str">
        <f>FHD_NUM_P_45</f>
        <v/>
      </c>
      <c r="F83" s="1923" t="str">
        <f>FHD_P_45</f>
        <v/>
      </c>
      <c r="G83" s="1924" t="s">
        <v>573</v>
      </c>
      <c r="H83" s="984"/>
      <c r="I83" s="583"/>
      <c r="J83" s="277" t="str">
        <f>FHD_NOTE_P_45</f>
        <v/>
      </c>
      <c r="K83" s="740"/>
      <c r="L83" s="741"/>
      <c r="M83" s="741"/>
      <c r="R83" s="741"/>
      <c r="U83" s="742"/>
      <c r="AA83" s="743"/>
      <c r="AB83" s="743"/>
      <c r="AC83" s="743"/>
      <c r="AD83" s="743"/>
      <c r="AE83" s="743"/>
    </row>
    <row s="4973" customFormat="1" customHeight="1" ht="18.75" hidden="1">
      <c r="A84" s="2210"/>
      <c r="C84" s="741"/>
      <c r="D84" s="744"/>
      <c r="E84" s="552" t="str">
        <f>FHD_NUM_P_46</f>
        <v/>
      </c>
      <c r="F84" s="1923" t="str">
        <f>FHD_P_46</f>
        <v/>
      </c>
      <c r="G84" s="1924" t="s">
        <v>573</v>
      </c>
      <c r="H84" s="984"/>
      <c r="I84" s="583"/>
      <c r="J84" s="277" t="str">
        <f>FHD_NOTE_P_46</f>
        <v/>
      </c>
      <c r="K84" s="740"/>
      <c r="L84" s="741"/>
      <c r="M84" s="741"/>
      <c r="R84" s="741"/>
      <c r="U84" s="742"/>
      <c r="AA84" s="743"/>
      <c r="AB84" s="743"/>
      <c r="AC84" s="743"/>
      <c r="AD84" s="743"/>
      <c r="AE84" s="743"/>
    </row>
    <row s="4973" customFormat="1" customHeight="1" ht="18.75" hidden="1">
      <c r="A85" s="2210"/>
      <c r="C85" s="741"/>
      <c r="D85" s="739"/>
      <c r="E85" s="552" t="str">
        <f>FHD_NUM_P_47</f>
        <v/>
      </c>
      <c r="F85" s="1923" t="str">
        <f>FHD_P_47</f>
        <v/>
      </c>
      <c r="G85" s="1924" t="s">
        <v>573</v>
      </c>
      <c r="H85" s="984"/>
      <c r="I85" s="583"/>
      <c r="J85" s="277" t="str">
        <f>FHD_NOTE_P_47</f>
        <v/>
      </c>
      <c r="K85" s="740"/>
      <c r="L85" s="741"/>
      <c r="M85" s="741"/>
      <c r="R85" s="741"/>
      <c r="U85" s="742"/>
      <c r="AA85" s="743"/>
      <c r="AB85" s="743"/>
      <c r="AC85" s="743"/>
      <c r="AD85" s="743"/>
      <c r="AE85" s="743"/>
    </row>
    <row s="4982" customFormat="1" customHeight="1" ht="18.75" hidden="1">
      <c r="A86" s="2210"/>
      <c r="B86" s="916"/>
      <c r="C86" s="741"/>
      <c r="D86" s="739"/>
      <c r="E86" s="552" t="str">
        <f>FHD_NUM_P_48</f>
        <v/>
      </c>
      <c r="F86" s="1923" t="str">
        <f>FHD_P_48</f>
        <v/>
      </c>
      <c r="G86" s="1924" t="s">
        <v>573</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982" customFormat="1" customHeight="1" ht="18.75" hidden="1">
      <c r="A87" s="2210"/>
      <c r="B87" s="916"/>
      <c r="C87" s="741"/>
      <c r="D87" s="739"/>
      <c r="E87" s="552" t="str">
        <f>FHD_NUM_P_49</f>
        <v/>
      </c>
      <c r="F87" s="1923" t="str">
        <f>FHD_P_49</f>
        <v/>
      </c>
      <c r="G87" s="1924" t="s">
        <v>573</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982" customFormat="1" customHeight="1" ht="18.75" hidden="1">
      <c r="A88" s="2210"/>
      <c r="B88" s="916"/>
      <c r="C88" s="741"/>
      <c r="D88" s="739"/>
      <c r="E88" s="552" t="str">
        <f>FHD_NUM_P_50</f>
        <v/>
      </c>
      <c r="F88" s="1923" t="str">
        <f>FHD_P_50</f>
        <v/>
      </c>
      <c r="G88" s="1924" t="s">
        <v>573</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982" customFormat="1" customHeight="1" ht="18.75" hidden="1">
      <c r="A89" s="2210"/>
      <c r="B89" s="916"/>
      <c r="C89" s="741"/>
      <c r="D89" s="739"/>
      <c r="E89" s="552" t="str">
        <f>FHD_NUM_P_51</f>
        <v/>
      </c>
      <c r="F89" s="1923" t="str">
        <f>FHD_P_51</f>
        <v/>
      </c>
      <c r="G89" s="1924" t="s">
        <v>573</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982" customFormat="1" customHeight="1" ht="18.75" hidden="1">
      <c r="A90" s="2210"/>
      <c r="B90" s="916"/>
      <c r="C90" s="741"/>
      <c r="D90" s="739"/>
      <c r="E90" s="552" t="str">
        <f>FHD_NUM_P_52</f>
        <v/>
      </c>
      <c r="F90" s="1923" t="str">
        <f>FHD_P_52</f>
        <v/>
      </c>
      <c r="G90" s="1924" t="s">
        <v>550</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973" customFormat="1" customHeight="1" ht="18.75" hidden="1">
      <c r="A91" s="2212" t="s">
        <v>574</v>
      </c>
      <c r="C91" s="741"/>
      <c r="D91" s="739"/>
      <c r="E91" s="552" t="str">
        <f>FHD_NUM_P_53</f>
        <v/>
      </c>
      <c r="F91" s="1923" t="str">
        <f>FHD_P_53</f>
        <v/>
      </c>
      <c r="G91" s="1924" t="s">
        <v>573</v>
      </c>
      <c r="H91" s="984"/>
      <c r="I91" s="583"/>
      <c r="J91" s="277" t="str">
        <f>FHD_NOTE_P_53</f>
        <v/>
      </c>
      <c r="K91" s="740"/>
      <c r="L91" s="741"/>
      <c r="M91" s="741"/>
      <c r="R91" s="741"/>
      <c r="U91" s="742"/>
      <c r="AA91" s="743"/>
      <c r="AB91" s="743"/>
      <c r="AC91" s="743"/>
      <c r="AD91" s="743"/>
      <c r="AE91" s="743"/>
    </row>
    <row s="4973" customFormat="1" customHeight="1" ht="18.75" hidden="1">
      <c r="A92" s="2212"/>
      <c r="C92" s="741"/>
      <c r="D92" s="739"/>
      <c r="E92" s="552" t="str">
        <f>FHD_NUM_P_54</f>
        <v/>
      </c>
      <c r="F92" s="1923" t="str">
        <f>FHD_P_54</f>
        <v/>
      </c>
      <c r="G92" s="1924" t="s">
        <v>573</v>
      </c>
      <c r="H92" s="984"/>
      <c r="I92" s="583"/>
      <c r="J92" s="277" t="str">
        <f>FHD_NOTE_P_54</f>
        <v/>
      </c>
      <c r="K92" s="740"/>
      <c r="L92" s="741"/>
      <c r="M92" s="741"/>
      <c r="R92" s="741"/>
      <c r="U92" s="742"/>
      <c r="AA92" s="743"/>
      <c r="AB92" s="743"/>
      <c r="AC92" s="743"/>
      <c r="AD92" s="743"/>
      <c r="AE92" s="743"/>
    </row>
    <row s="497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973" customFormat="1" customHeight="1" ht="18.75" hidden="1">
      <c r="A94" s="2212"/>
      <c r="C94" s="741"/>
      <c r="D94" s="739"/>
      <c r="E94" s="552" t="str">
        <f>FHD_NUM_P_56</f>
        <v/>
      </c>
      <c r="F94" s="1923" t="str">
        <f>FHD_P_56</f>
        <v/>
      </c>
      <c r="G94" s="1924" t="s">
        <v>575</v>
      </c>
      <c r="H94" s="984"/>
      <c r="I94" s="583"/>
      <c r="J94" s="277" t="str">
        <f>FHD_NOTE_P_56</f>
        <v/>
      </c>
      <c r="K94" s="740"/>
      <c r="L94" s="741"/>
      <c r="M94" s="741"/>
      <c r="R94" s="741"/>
      <c r="U94" s="742"/>
      <c r="AA94" s="743"/>
      <c r="AB94" s="743"/>
      <c r="AC94" s="743"/>
      <c r="AD94" s="743"/>
      <c r="AE94" s="743"/>
    </row>
    <row s="4982" customFormat="1" customHeight="1" ht="18.75" hidden="1">
      <c r="A95" s="2212"/>
      <c r="B95" s="916"/>
      <c r="C95" s="741"/>
      <c r="D95" s="739"/>
      <c r="E95" s="552" t="str">
        <f>FHD_NUM_P_57</f>
        <v/>
      </c>
      <c r="F95" s="1923" t="str">
        <f>FHD_P_57</f>
        <v/>
      </c>
      <c r="G95" s="1924" t="s">
        <v>550</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576</v>
      </c>
      <c r="D96" s="1678"/>
      <c r="E96" s="552" t="str">
        <f>FHD_NUM_P_58</f>
        <v/>
      </c>
      <c r="F96" s="1923" t="str">
        <f>FHD_P_58</f>
        <v/>
      </c>
      <c r="G96" s="1924" t="s">
        <v>573</v>
      </c>
      <c r="H96" s="984"/>
      <c r="I96" s="583"/>
      <c r="J96" s="277" t="str">
        <f>FHD_NOTE_P_58</f>
        <v/>
      </c>
      <c r="K96" s="549"/>
    </row>
    <row customHeight="1" ht="18.75" hidden="1">
      <c r="A97" s="2210"/>
      <c r="D97" s="1678"/>
      <c r="E97" s="552" t="str">
        <f>FHD_NUM_P_59</f>
        <v/>
      </c>
      <c r="F97" s="1923" t="str">
        <f>FHD_P_59</f>
        <v/>
      </c>
      <c r="G97" s="1924" t="s">
        <v>573</v>
      </c>
      <c r="H97" s="984"/>
      <c r="I97" s="583"/>
      <c r="J97" s="277" t="str">
        <f>FHD_NOTE_P_59</f>
        <v/>
      </c>
      <c r="K97" s="549"/>
    </row>
    <row customHeight="1" ht="18.75" hidden="1">
      <c r="A98" s="2210"/>
      <c r="D98" s="1678"/>
      <c r="E98" s="552" t="str">
        <f>FHD_NUM_P_60</f>
        <v/>
      </c>
      <c r="F98" s="1923" t="str">
        <f>FHD_P_60</f>
        <v/>
      </c>
      <c r="G98" s="1924" t="s">
        <v>573</v>
      </c>
      <c r="H98" s="984"/>
      <c r="I98" s="583"/>
      <c r="J98" s="277" t="str">
        <f>FHD_NOTE_P_60</f>
        <v/>
      </c>
      <c r="K98" s="549"/>
    </row>
    <row s="3625" customFormat="1" customHeight="1" ht="18.75">
      <c r="A99" s="2210" t="s">
        <v>577</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548</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4902" customFormat="1" customHeight="1" ht="0.75">
      <c r="A100" s="2210"/>
      <c r="D100" s="554"/>
      <c r="E100" s="1020" t="str">
        <f>E99&amp;".0"</f>
        <v>7.0</v>
      </c>
      <c r="F100" s="1001"/>
      <c r="G100" s="1002"/>
      <c r="H100" s="999"/>
      <c r="I100" s="999"/>
      <c r="J100" s="1003"/>
    </row>
    <row customHeight="1" ht="15">
      <c r="A101" s="2210"/>
      <c r="D101" s="1673"/>
      <c r="E101" s="978"/>
      <c r="F101" s="979" t="s">
        <v>578</v>
      </c>
      <c r="G101" s="578"/>
      <c r="H101" s="579"/>
      <c r="I101" s="579"/>
      <c r="J101" s="1011" t="s">
        <v>579</v>
      </c>
      <c r="K101" s="549"/>
    </row>
    <row s="3625"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548</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625"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575</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625" customFormat="1" customHeight="1" ht="18.75">
      <c r="A104" s="2210"/>
      <c r="C104" s="1676" t="s">
        <v>580</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575</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625"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575</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625" customFormat="1" customHeight="1" ht="18.75">
      <c r="A106" s="2210"/>
      <c r="C106" s="1676"/>
      <c r="D106" s="1678"/>
      <c r="E106" s="552" t="str">
        <f>FHD_NUM_P_66</f>
        <v>10.1</v>
      </c>
      <c r="F106" s="1554" t="str">
        <f>FHD_P_66</f>
        <v>По приборам учёта </v>
      </c>
      <c r="G106" s="1920" t="s">
        <v>575</v>
      </c>
      <c r="H106" s="583"/>
      <c r="I106" s="583"/>
      <c r="J106" s="277" t="str">
        <f>FHD_NOTE_P_66</f>
        <v/>
      </c>
      <c r="K106" s="549"/>
      <c r="L106" s="1676"/>
      <c r="M106" s="1676"/>
      <c r="R106" s="1676"/>
      <c r="U106" s="550"/>
      <c r="AA106" s="1672"/>
      <c r="AB106" s="1672"/>
      <c r="AC106" s="1672"/>
      <c r="AD106" s="1672"/>
      <c r="AE106" s="1672"/>
    </row>
    <row s="3625"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575</v>
      </c>
      <c r="H107" s="583"/>
      <c r="I107" s="583"/>
      <c r="J107" s="277" t="str">
        <f>FHD_NOTE_P_67</f>
        <v/>
      </c>
      <c r="K107" s="549"/>
      <c r="L107" s="1676"/>
      <c r="M107" s="1676"/>
      <c r="R107" s="1676"/>
      <c r="U107" s="550"/>
      <c r="AA107" s="1672"/>
      <c r="AB107" s="1672"/>
      <c r="AC107" s="1672"/>
      <c r="AD107" s="1672"/>
      <c r="AE107" s="1672"/>
    </row>
    <row s="3625" customFormat="1" customHeight="1" ht="18.75">
      <c r="A108" s="2210"/>
      <c r="C108" s="1676"/>
      <c r="D108" s="1678"/>
      <c r="E108" s="552" t="str">
        <f>FHD_NUM_P_68</f>
        <v>10.2</v>
      </c>
      <c r="F108" s="1554" t="str">
        <f>FHD_P_68</f>
        <v>Расчётным путём</v>
      </c>
      <c r="G108" s="1920" t="s">
        <v>575</v>
      </c>
      <c r="H108" s="583"/>
      <c r="I108" s="583"/>
      <c r="J108" s="277" t="str">
        <f>FHD_NOTE_P_68</f>
        <v/>
      </c>
      <c r="K108" s="549"/>
      <c r="L108" s="1676"/>
      <c r="M108" s="1676"/>
      <c r="R108" s="1676"/>
      <c r="U108" s="550"/>
      <c r="AA108" s="1672"/>
      <c r="AB108" s="1672"/>
      <c r="AC108" s="1672"/>
      <c r="AD108" s="1672"/>
      <c r="AE108" s="1672"/>
    </row>
    <row s="3625"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575</v>
      </c>
      <c r="H109" s="583"/>
      <c r="I109" s="583"/>
      <c r="J109" s="277" t="str">
        <f>FHD_NOTE_P_69</f>
        <v/>
      </c>
      <c r="K109" s="549"/>
      <c r="L109" s="1676"/>
      <c r="M109" s="1676"/>
      <c r="R109" s="1676"/>
      <c r="U109" s="550"/>
      <c r="AA109" s="1672"/>
      <c r="AB109" s="1672"/>
      <c r="AC109" s="1672"/>
      <c r="AD109" s="1672"/>
      <c r="AE109" s="1672"/>
    </row>
    <row s="3625"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581</v>
      </c>
      <c r="H110" s="563"/>
      <c r="I110" s="563"/>
      <c r="J110" s="277" t="str">
        <f>FHD_NOTE_P_70</f>
        <v/>
      </c>
      <c r="K110" s="549"/>
      <c r="L110" s="1676"/>
      <c r="M110" s="1676"/>
      <c r="R110" s="1676"/>
      <c r="U110" s="550"/>
      <c r="AA110" s="1672"/>
      <c r="AB110" s="1672"/>
      <c r="AC110" s="1672"/>
      <c r="AD110" s="1672"/>
      <c r="AE110" s="1672"/>
    </row>
    <row s="3625" customFormat="1" customHeight="1" ht="22.5">
      <c r="A111" s="2210"/>
      <c r="C111" s="1676"/>
      <c r="D111" s="1678"/>
      <c r="E111" s="552" t="str">
        <f>FHD_NUM_P_71</f>
        <v>12</v>
      </c>
      <c r="F111" s="1923" t="str">
        <f>FHD_P_71</f>
        <v>Фактический объем потерь при передаче тепловой энергии</v>
      </c>
      <c r="G111" s="1920" t="s">
        <v>581</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582</v>
      </c>
      <c r="H112" s="583"/>
      <c r="I112" s="583"/>
      <c r="J112" s="277" t="str">
        <f>FHD_NOTE_P_72</f>
        <v/>
      </c>
      <c r="K112" s="549"/>
    </row>
    <row customHeight="1" ht="18.75">
      <c r="A113" s="996" t="s">
        <v>583</v>
      </c>
      <c r="D113" s="1678"/>
      <c r="E113" s="552" t="str">
        <f>FHD_NUM_P_73</f>
        <v>14</v>
      </c>
      <c r="F113" s="1923" t="str">
        <f>FHD_P_73</f>
        <v>Среднесписочная численность административно-управленческого персонала</v>
      </c>
      <c r="G113" s="977" t="s">
        <v>582</v>
      </c>
      <c r="H113" s="975"/>
      <c r="I113" s="975"/>
      <c r="J113" s="277" t="str">
        <f>FHD_NOTE_P_73</f>
        <v/>
      </c>
      <c r="K113" s="549"/>
    </row>
    <row customHeight="1" ht="33.75" hidden="1">
      <c r="A114" s="996" t="s">
        <v>584</v>
      </c>
      <c r="D114" s="1678"/>
      <c r="E114" s="552" t="str">
        <f>FHD_NUM_P_74</f>
        <v/>
      </c>
      <c r="F114" s="1923" t="str">
        <f>FHD_P_74</f>
        <v/>
      </c>
      <c r="G114" s="1919" t="s">
        <v>585</v>
      </c>
      <c r="H114" s="583"/>
      <c r="I114" s="583"/>
      <c r="J114" s="277" t="str">
        <f>FHD_NOTE_P_74</f>
        <v/>
      </c>
      <c r="K114" s="549"/>
    </row>
    <row s="4982" customFormat="1" customHeight="1" ht="18.75" hidden="1">
      <c r="A115" s="2212" t="s">
        <v>586</v>
      </c>
      <c r="B115" s="916"/>
      <c r="C115" s="741"/>
      <c r="D115" s="739"/>
      <c r="E115" s="552" t="str">
        <f>FHD_NUM_P_75</f>
        <v/>
      </c>
      <c r="F115" s="1923" t="str">
        <f>FHD_P_75</f>
        <v/>
      </c>
      <c r="G115" s="1919" t="s">
        <v>550</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982" customFormat="1" customHeight="1" ht="18.75" hidden="1">
      <c r="A116" s="2212"/>
      <c r="B116" s="916"/>
      <c r="C116" s="741"/>
      <c r="D116" s="739"/>
      <c r="E116" s="552" t="str">
        <f>FHD_NUM_P_76</f>
        <v/>
      </c>
      <c r="F116" s="1923" t="str">
        <f>FHD_P_76</f>
        <v/>
      </c>
      <c r="G116" s="1919" t="s">
        <v>550</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982" customFormat="1" customHeight="1" ht="18.75" hidden="1">
      <c r="A117" s="2212"/>
      <c r="B117" s="916"/>
      <c r="C117" s="741"/>
      <c r="D117" s="739"/>
      <c r="E117" s="552" t="str">
        <f>FHD_NUM_P_77</f>
        <v/>
      </c>
      <c r="F117" s="1923" t="str">
        <f>FHD_P_77</f>
        <v/>
      </c>
      <c r="G117" s="1919" t="s">
        <v>550</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902" customFormat="1" customHeight="1" ht="0.75" hidden="1">
      <c r="A118" s="2212"/>
      <c r="D118" s="554"/>
      <c r="E118" s="1020" t="str">
        <f>E117&amp;".0"</f>
        <v>.0</v>
      </c>
      <c r="F118" s="1004"/>
      <c r="G118" s="1691"/>
      <c r="H118" s="999"/>
      <c r="I118" s="999"/>
      <c r="J118" s="1003"/>
    </row>
    <row s="4982" customFormat="1" customHeight="1" ht="15" hidden="1">
      <c r="A119" s="2212"/>
      <c r="B119" s="916"/>
      <c r="C119" s="741"/>
      <c r="D119" s="752"/>
      <c r="E119" s="980"/>
      <c r="F119" s="981" t="s">
        <v>587</v>
      </c>
      <c r="G119" s="753"/>
      <c r="H119" s="754"/>
      <c r="I119" s="754"/>
      <c r="J119" s="1010" t="s">
        <v>588</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589</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552</v>
      </c>
      <c r="H120" s="583"/>
      <c r="I120" s="583"/>
      <c r="J120" s="277" t="str">
        <f>FHD_NOTE_P_78</f>
        <v/>
      </c>
      <c r="K120" s="549"/>
    </row>
    <row s="4902" customFormat="1" customHeight="1" ht="0.75">
      <c r="A121" s="2210"/>
      <c r="D121" s="554"/>
      <c r="E121" s="1020" t="str">
        <f>E120&amp;".0"</f>
        <v>15.0</v>
      </c>
      <c r="F121" s="1004"/>
      <c r="G121" s="1691"/>
      <c r="H121" s="999"/>
      <c r="I121" s="999"/>
      <c r="J121" s="1003"/>
    </row>
    <row customHeight="1" ht="15">
      <c r="A122" s="2210"/>
      <c r="D122" s="1673"/>
      <c r="E122" s="576"/>
      <c r="F122" s="1176" t="s">
        <v>578</v>
      </c>
      <c r="G122" s="578"/>
      <c r="H122" s="579"/>
      <c r="I122" s="579"/>
      <c r="J122" s="1011" t="s">
        <v>590</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554</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4902" customFormat="1" customHeight="1" ht="0.75">
      <c r="A124" s="2210"/>
      <c r="D124" s="554"/>
      <c r="E124" s="1020" t="str">
        <f>E123&amp;".0"</f>
        <v>16.0</v>
      </c>
      <c r="F124" s="1005"/>
      <c r="G124" s="1691"/>
      <c r="H124" s="999"/>
      <c r="I124" s="999"/>
      <c r="J124" s="1003"/>
    </row>
    <row customHeight="1" ht="15">
      <c r="A125" s="2210"/>
      <c r="D125" s="1673"/>
      <c r="E125" s="576"/>
      <c r="F125" s="1176" t="s">
        <v>578</v>
      </c>
      <c r="G125" s="578"/>
      <c r="H125" s="579"/>
      <c r="I125" s="579"/>
      <c r="J125" s="1011" t="s">
        <v>591</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592</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593</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580</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301</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580</v>
      </c>
      <c r="D129" s="1678"/>
      <c r="E129" s="552" t="str">
        <f>FHD_NUM_P_83</f>
        <v>19.1</v>
      </c>
      <c r="F129" s="1554" t="str">
        <f>FHD_P_83</f>
        <v>Информация о показателях физического износа объектов теплоснабжения</v>
      </c>
      <c r="G129" s="1921" t="s">
        <v>301</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580</v>
      </c>
      <c r="D130" s="1678"/>
      <c r="E130" s="552" t="str">
        <f>FHD_NUM_P_84</f>
        <v>19.2</v>
      </c>
      <c r="F130" s="1554" t="str">
        <f>FHD_P_84</f>
        <v>Информация о показателях энергетической эффективности объектов теплоснабжения</v>
      </c>
      <c r="G130" s="1921" t="s">
        <v>301</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493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9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9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93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9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9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9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9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9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9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9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9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9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9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9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9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9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9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9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9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9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9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9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9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9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9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9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9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9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9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9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9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9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9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9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9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9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9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9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9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9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9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9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9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9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9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9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9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9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9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9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9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9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9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9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9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9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9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9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9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9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9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9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93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93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93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93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93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93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93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93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93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93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93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93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93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93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93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93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93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93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93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93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93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93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93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93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93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93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93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93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93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93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93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93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93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93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93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93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93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93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93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93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93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93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93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93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93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93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93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93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93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93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93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93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93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93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93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93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93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93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93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93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93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93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93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93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93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93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93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93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93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93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93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93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93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93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93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93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93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93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93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93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93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93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93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93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93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93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93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93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93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93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93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93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93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C0916-A57C-B488-186B-85B1848B7F2D}"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5017" width="14.7109375" hidden="1" customWidth="1"/>
    <col min="2" max="2" style="3253" width="17.00390625" hidden="1" customWidth="1"/>
    <col min="3" max="3" style="3255" width="3.7109375" customWidth="1"/>
    <col min="4" max="4" style="3255" width="1.8515625" hidden="1" customWidth="1"/>
    <col min="5" max="6" style="3255" width="7.7109375" customWidth="1"/>
    <col min="7" max="7" style="3255" width="29.7109375" customWidth="1"/>
    <col min="8" max="8" style="3255" width="3.7109375" customWidth="1"/>
    <col min="9" max="9" style="3255" width="5.421875" customWidth="1"/>
    <col min="10" max="10" style="3255" width="24.57421875" customWidth="1"/>
    <col min="11" max="11" style="3255" width="24.421875" customWidth="1"/>
    <col min="12" max="12" style="3255" width="3.7109375" customWidth="1"/>
    <col min="13" max="13" style="3255" width="6.28125" customWidth="1"/>
    <col min="14" max="14" style="3255" width="25.8515625" customWidth="1"/>
    <col min="15" max="18" style="3255" width="18.7109375" customWidth="1"/>
    <col min="19" max="19" style="3255" width="93.421875" customWidth="1"/>
    <col min="20" max="20" style="3255" width="10.57421875" customWidth="1"/>
    <col min="21" max="21" style="5019" width="10.57421875" customWidth="1"/>
    <col min="22" max="22" style="5019" width="11.7109375" customWidth="1"/>
    <col min="23" max="23" style="5020" width="10.57421875" customWidth="1"/>
    <col min="24" max="27" style="3253" width="10.57421875" customWidth="1"/>
    <col min="28" max="83" style="32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3" customFormat="1" customHeight="1" ht="16.5">
      <c r="A6" s="616"/>
      <c r="B6" s="765"/>
      <c r="C6" s="515"/>
      <c r="D6" s="1065"/>
      <c r="E6" s="2053" t="str">
        <f>IF(org=0,"Не определено",org)</f>
        <v>Филиал "Шатурская ГРЭС" ПАО "Юнипро"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0"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295</v>
      </c>
      <c r="F9" s="1956"/>
      <c r="G9" s="1956"/>
      <c r="H9" s="1956"/>
      <c r="I9" s="1956"/>
      <c r="J9" s="1956"/>
      <c r="K9" s="1956"/>
      <c r="L9" s="1956"/>
      <c r="M9" s="1956"/>
      <c r="N9" s="1956"/>
      <c r="O9" s="1956"/>
      <c r="P9" s="1956"/>
      <c r="Q9" s="1956"/>
      <c r="R9" s="1957"/>
      <c r="S9" s="1971" t="s">
        <v>296</v>
      </c>
      <c r="T9" s="330"/>
    </row>
    <row customHeight="1" ht="33.75">
      <c r="D10" s="557" t="s">
        <v>87</v>
      </c>
      <c r="E10" s="1971" t="s">
        <v>87</v>
      </c>
      <c r="F10" s="1971"/>
      <c r="G10" s="527" t="s">
        <v>297</v>
      </c>
      <c r="H10" s="1971" t="s">
        <v>87</v>
      </c>
      <c r="I10" s="1971"/>
      <c r="J10" s="527" t="s">
        <v>594</v>
      </c>
      <c r="K10" s="527" t="s">
        <v>595</v>
      </c>
      <c r="L10" s="1971" t="s">
        <v>87</v>
      </c>
      <c r="M10" s="1971"/>
      <c r="N10" s="527" t="s">
        <v>596</v>
      </c>
      <c r="O10" s="527" t="s">
        <v>597</v>
      </c>
      <c r="P10" s="527" t="s">
        <v>598</v>
      </c>
      <c r="Q10" s="527" t="s">
        <v>599</v>
      </c>
      <c r="R10" s="527" t="s">
        <v>600</v>
      </c>
      <c r="S10" s="1971"/>
      <c r="T10" s="330"/>
    </row>
    <row s="2611"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147</v>
      </c>
      <c r="P11" s="1032" t="s">
        <v>148</v>
      </c>
      <c r="Q11" s="1032" t="s">
        <v>149</v>
      </c>
      <c r="R11" s="1032" t="s">
        <v>150</v>
      </c>
      <c r="S11" s="1032" t="s">
        <v>151</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373</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6" customFormat="1" customHeight="1" ht="15" hidden="1">
      <c r="A14" s="629" t="s">
        <v>116</v>
      </c>
      <c r="B14" s="630"/>
      <c r="C14" s="630"/>
      <c r="D14" s="2217" t="s">
        <v>108</v>
      </c>
      <c r="E14" s="2225" t="s">
        <v>104</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601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6" customFormat="1" customHeight="1" ht="15" hidden="1">
      <c r="A15" s="629"/>
      <c r="B15" s="630"/>
      <c r="C15" s="630"/>
      <c r="D15" s="2218"/>
      <c r="E15" s="2225" t="s">
        <v>556</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6" customFormat="1" customHeight="1" ht="15" hidden="1">
      <c r="A16" s="629"/>
      <c r="B16" s="630"/>
      <c r="C16" s="630"/>
      <c r="D16" s="2218"/>
      <c r="E16" s="2225" t="s">
        <v>557</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6" customFormat="1" customHeight="1" ht="22.5" hidden="1">
      <c r="A17" s="639"/>
      <c r="B17" s="423"/>
      <c r="C17" s="418"/>
      <c r="D17" s="2218"/>
      <c r="E17" s="2222" t="s">
        <v>602</v>
      </c>
      <c r="F17" s="2222"/>
      <c r="G17" s="2222"/>
      <c r="H17" s="2222"/>
      <c r="I17" s="2222"/>
      <c r="J17" s="2222"/>
      <c r="K17" s="2222"/>
      <c r="L17" s="2222"/>
      <c r="M17" s="2222"/>
      <c r="N17" s="2222"/>
      <c r="O17" s="2222"/>
      <c r="P17" s="2222"/>
      <c r="Q17" s="564">
        <f>SUMIF(T18:T19,"i",Q18:Q19)</f>
        <v>0</v>
      </c>
      <c r="R17" s="1024"/>
      <c r="S17" s="903" t="s">
        <v>603</v>
      </c>
      <c r="T17" s="723" t="s">
        <v>604</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6"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6"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6" customFormat="1" customHeight="1" ht="22.5" hidden="1">
      <c r="A20" s="639"/>
      <c r="B20" s="423"/>
      <c r="C20" s="418"/>
      <c r="D20" s="2218"/>
      <c r="E20" s="2222" t="s">
        <v>605</v>
      </c>
      <c r="F20" s="2222"/>
      <c r="G20" s="2222"/>
      <c r="H20" s="2222"/>
      <c r="I20" s="2222"/>
      <c r="J20" s="2222"/>
      <c r="K20" s="2222"/>
      <c r="L20" s="2222"/>
      <c r="M20" s="2222"/>
      <c r="N20" s="2222"/>
      <c r="O20" s="2222"/>
      <c r="P20" s="2222"/>
      <c r="Q20" s="564">
        <f>SUMIF(T21:T22,"i",Q21:Q22)</f>
        <v>0</v>
      </c>
      <c r="R20" s="1024"/>
      <c r="S20" s="715" t="s">
        <v>606</v>
      </c>
      <c r="T20" s="723" t="s">
        <v>604</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6"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6"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D147A-F153-EBF1-4867-4A385A40011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911" width="10.7109375" hidden="1" customWidth="1"/>
    <col min="2" max="2" style="3625" width="16.8515625" hidden="1" customWidth="1"/>
    <col min="3" max="3" style="4902" width="5.57421875" hidden="1" customWidth="1"/>
    <col min="4" max="4" style="5014" width="3.7109375" customWidth="1"/>
    <col min="5" max="5" style="3051" width="7.7109375" customWidth="1"/>
    <col min="6" max="6" style="3051" width="56.140625" customWidth="1"/>
    <col min="7" max="7" style="3051" width="10.421875" customWidth="1"/>
    <col min="8" max="8" style="3051" width="40.7109375" hidden="1" customWidth="1"/>
    <col min="9" max="9" style="3051" width="40.7109375" customWidth="1"/>
    <col min="10" max="10" style="3051" width="102.8515625" customWidth="1"/>
    <col min="11" max="11" style="3625" width="9.7109375" customWidth="1"/>
    <col min="12" max="12" style="4902" width="5.28125" customWidth="1"/>
    <col min="13" max="13" style="4902" width="3.7109375" customWidth="1"/>
    <col min="14" max="17" style="3625" width="3.7109375" customWidth="1"/>
    <col min="18" max="18" style="4902" width="10.57421875" customWidth="1"/>
    <col min="19" max="19" style="3625" width="34.7109375" customWidth="1"/>
    <col min="20" max="20" style="3625" width="9.421875" customWidth="1"/>
    <col min="21" max="21" style="4915" width="9.140625"/>
    <col min="22" max="26" style="3625" width="9.140625"/>
    <col min="27" max="31" style="3050" width="9.140625"/>
  </cols>
  <sheetData>
    <row s="3625" customFormat="1" customHeight="1" ht="11.25" hidden="1">
      <c r="A1" s="994"/>
      <c r="C1" s="1676"/>
      <c r="D1" s="543"/>
      <c r="H1" s="1168">
        <v>4</v>
      </c>
      <c r="I1" s="1168">
        <v>4</v>
      </c>
      <c r="L1" s="1676"/>
      <c r="M1" s="1676"/>
      <c r="R1" s="1676"/>
    </row>
    <row s="3625" customFormat="1" customHeight="1" ht="22.5" hidden="1">
      <c r="A2" s="994"/>
      <c r="C2" s="1676"/>
      <c r="D2" s="544"/>
      <c r="E2" s="1677"/>
      <c r="F2" s="546"/>
      <c r="G2" s="1679" t="s">
        <v>544</v>
      </c>
      <c r="H2" s="547"/>
      <c r="I2" s="547"/>
      <c r="J2" s="548" t="s">
        <v>607</v>
      </c>
      <c r="K2" s="549"/>
      <c r="L2" s="1676"/>
      <c r="M2" s="1676"/>
      <c r="R2" s="1676"/>
      <c r="U2" s="550"/>
      <c r="AA2" s="1672"/>
      <c r="AB2" s="1672"/>
      <c r="AC2" s="1672"/>
      <c r="AD2" s="1672"/>
      <c r="AE2" s="1672"/>
    </row>
    <row customHeight="1" ht="11.25" hidden="1"/>
    <row s="30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608</v>
      </c>
      <c r="F6" s="2151"/>
      <c r="G6" s="2151"/>
      <c r="H6" s="2151"/>
      <c r="I6" s="2151"/>
      <c r="J6" s="562"/>
    </row>
    <row customHeight="1" ht="24">
      <c r="E7" s="2141" t="str">
        <f>IF(org=0,"Не определено",org)</f>
        <v>Филиал "Шатурская ГРЭС" ПАО "Юнипро"</v>
      </c>
      <c r="F7" s="2141"/>
      <c r="G7" s="2141"/>
      <c r="H7" s="2141"/>
      <c r="I7" s="2141"/>
    </row>
    <row customHeight="1" ht="11.25">
      <c r="E8" s="1143"/>
      <c r="F8" s="1143"/>
      <c r="G8" s="1143"/>
      <c r="H8" s="1143"/>
      <c r="I8" s="1143"/>
    </row>
    <row s="4902" customFormat="1" customHeight="1" ht="0.75">
      <c r="A9" s="1175"/>
      <c r="D9" s="1682"/>
      <c r="H9" s="895"/>
      <c r="I9" s="895" t="s">
        <v>116</v>
      </c>
    </row>
    <row customHeight="1" ht="11.25">
      <c r="E10" s="717"/>
      <c r="F10" s="2213" t="s">
        <v>104</v>
      </c>
      <c r="G10" s="2214"/>
      <c r="H10" s="1592" t="str">
        <f>IF(H9="","",INDEX(DIFFERENTIATION_UNMERGE_VD,MATCH(H9,DIFFERENTIATION_ID_DIFF,0)))</f>
        <v/>
      </c>
      <c r="I10" s="1592">
        <f>IF(I9="","",INDEX(DIFFERENTIATION_UNMERGE_VD,MATCH(I9,DIFFERENTIATION_ID_DIFF,0)))</f>
        <v>0</v>
      </c>
      <c r="J10" s="1971"/>
    </row>
    <row customHeight="1" ht="11.25">
      <c r="E11" s="717"/>
      <c r="F11" s="2213" t="s">
        <v>556</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295</v>
      </c>
      <c r="F13" s="2216"/>
      <c r="G13" s="2216"/>
      <c r="H13" s="1591"/>
      <c r="I13" s="1591"/>
      <c r="J13" s="1971"/>
    </row>
    <row customHeight="1" ht="22.5">
      <c r="E14" s="1679" t="s">
        <v>87</v>
      </c>
      <c r="F14" s="1674" t="s">
        <v>297</v>
      </c>
      <c r="G14" s="1674" t="s">
        <v>558</v>
      </c>
      <c r="H14" s="1674" t="s">
        <v>298</v>
      </c>
      <c r="I14" s="1674" t="s">
        <v>298</v>
      </c>
      <c r="J14" s="1971"/>
    </row>
    <row customHeight="1" ht="18.75">
      <c r="D15" s="1678"/>
      <c r="E15" s="1670" t="s">
        <v>108</v>
      </c>
      <c r="F15" s="713" t="s">
        <v>609</v>
      </c>
      <c r="G15" s="1686" t="s">
        <v>544</v>
      </c>
      <c r="H15" s="563"/>
      <c r="I15" s="563"/>
      <c r="J15" s="277" t="s">
        <v>610</v>
      </c>
      <c r="K15" s="549" t="s">
        <v>611</v>
      </c>
    </row>
    <row customHeight="1" ht="33.75">
      <c r="D16" s="1678"/>
      <c r="E16" s="1670" t="s">
        <v>109</v>
      </c>
      <c r="F16" s="713" t="s">
        <v>612</v>
      </c>
      <c r="G16" s="1686" t="s">
        <v>544</v>
      </c>
      <c r="H16" s="564">
        <f>SUM(H17,H20:H32)</f>
        <v>0</v>
      </c>
      <c r="I16" s="564">
        <f>SUM(I17,I20:I32)</f>
        <v>0</v>
      </c>
      <c r="J16" s="277" t="s">
        <v>613</v>
      </c>
      <c r="K16" s="549" t="s">
        <v>611</v>
      </c>
    </row>
    <row customHeight="1" ht="18.75">
      <c r="D17" s="1678"/>
      <c r="E17" s="1704" t="s">
        <v>614</v>
      </c>
      <c r="F17" s="961" t="s">
        <v>615</v>
      </c>
      <c r="G17" s="1683" t="s">
        <v>544</v>
      </c>
      <c r="H17" s="563"/>
      <c r="I17" s="563"/>
      <c r="J17" s="277" t="s">
        <v>616</v>
      </c>
      <c r="K17" s="549"/>
    </row>
    <row customHeight="1" ht="22.5">
      <c r="D18" s="1678"/>
      <c r="E18" s="1704" t="s">
        <v>617</v>
      </c>
      <c r="F18" s="1690" t="s">
        <v>618</v>
      </c>
      <c r="G18" s="1683" t="s">
        <v>544</v>
      </c>
      <c r="H18" s="563"/>
      <c r="I18" s="563"/>
      <c r="J18" s="277" t="s">
        <v>619</v>
      </c>
      <c r="K18" s="549"/>
    </row>
    <row customHeight="1" ht="33.75">
      <c r="D19" s="1678"/>
      <c r="E19" s="1704" t="s">
        <v>620</v>
      </c>
      <c r="F19" s="1690" t="s">
        <v>621</v>
      </c>
      <c r="G19" s="1683" t="s">
        <v>544</v>
      </c>
      <c r="H19" s="563"/>
      <c r="I19" s="563"/>
      <c r="J19" s="277"/>
      <c r="K19" s="549"/>
    </row>
    <row customHeight="1" ht="18.75">
      <c r="D20" s="1678"/>
      <c r="E20" s="1704" t="s">
        <v>302</v>
      </c>
      <c r="F20" s="961" t="s">
        <v>622</v>
      </c>
      <c r="G20" s="1683" t="s">
        <v>544</v>
      </c>
      <c r="H20" s="563"/>
      <c r="I20" s="563"/>
      <c r="J20" s="277" t="s">
        <v>623</v>
      </c>
      <c r="K20" s="549"/>
    </row>
    <row customHeight="1" ht="18.75">
      <c r="D21" s="1678"/>
      <c r="E21" s="1704" t="s">
        <v>624</v>
      </c>
      <c r="F21" s="1690" t="s">
        <v>625</v>
      </c>
      <c r="G21" s="1683" t="s">
        <v>544</v>
      </c>
      <c r="H21" s="563"/>
      <c r="I21" s="563"/>
      <c r="J21" s="277"/>
      <c r="K21" s="549"/>
    </row>
    <row customHeight="1" ht="18.75">
      <c r="D22" s="1678"/>
      <c r="E22" s="1704" t="s">
        <v>626</v>
      </c>
      <c r="F22" s="1690" t="s">
        <v>627</v>
      </c>
      <c r="G22" s="1683" t="s">
        <v>544</v>
      </c>
      <c r="H22" s="563"/>
      <c r="I22" s="563"/>
      <c r="J22" s="277"/>
      <c r="K22" s="549"/>
    </row>
    <row customHeight="1" ht="22.5">
      <c r="D23" s="1678"/>
      <c r="E23" s="1704" t="s">
        <v>305</v>
      </c>
      <c r="F23" s="961" t="s">
        <v>628</v>
      </c>
      <c r="G23" s="1683" t="s">
        <v>544</v>
      </c>
      <c r="H23" s="563"/>
      <c r="I23" s="563"/>
      <c r="J23" s="277" t="s">
        <v>629</v>
      </c>
      <c r="K23" s="549"/>
    </row>
    <row customHeight="1" ht="18.75">
      <c r="D24" s="1678"/>
      <c r="E24" s="1704" t="s">
        <v>630</v>
      </c>
      <c r="F24" s="1690" t="s">
        <v>631</v>
      </c>
      <c r="G24" s="1683" t="s">
        <v>544</v>
      </c>
      <c r="H24" s="563"/>
      <c r="I24" s="563"/>
      <c r="J24" s="277"/>
      <c r="K24" s="549"/>
    </row>
    <row customHeight="1" ht="33.75">
      <c r="D25" s="1678"/>
      <c r="E25" s="1704" t="s">
        <v>632</v>
      </c>
      <c r="F25" s="1690" t="s">
        <v>633</v>
      </c>
      <c r="G25" s="1683" t="s">
        <v>544</v>
      </c>
      <c r="H25" s="563"/>
      <c r="I25" s="563"/>
      <c r="J25" s="277"/>
      <c r="K25" s="549"/>
    </row>
    <row customHeight="1" ht="22.5">
      <c r="D26" s="1678"/>
      <c r="E26" s="1704" t="s">
        <v>634</v>
      </c>
      <c r="F26" s="961" t="s">
        <v>635</v>
      </c>
      <c r="G26" s="1683" t="s">
        <v>544</v>
      </c>
      <c r="H26" s="563"/>
      <c r="I26" s="563"/>
      <c r="J26" s="277" t="s">
        <v>636</v>
      </c>
      <c r="K26" s="549"/>
    </row>
    <row customHeight="1" ht="18.75">
      <c r="D27" s="1678"/>
      <c r="E27" s="1715" t="s">
        <v>637</v>
      </c>
      <c r="F27" s="1690" t="s">
        <v>638</v>
      </c>
      <c r="G27" s="1694" t="s">
        <v>544</v>
      </c>
      <c r="H27" s="1716"/>
      <c r="I27" s="1716"/>
      <c r="J27" s="277"/>
      <c r="K27" s="549"/>
    </row>
    <row customHeight="1" ht="18.75">
      <c r="D28" s="1678"/>
      <c r="E28" s="1715" t="s">
        <v>639</v>
      </c>
      <c r="F28" s="1690" t="s">
        <v>640</v>
      </c>
      <c r="G28" s="1694" t="s">
        <v>544</v>
      </c>
      <c r="H28" s="1716"/>
      <c r="I28" s="1716"/>
      <c r="J28" s="277"/>
      <c r="K28" s="549"/>
    </row>
    <row customHeight="1" ht="18.75">
      <c r="D29" s="1678"/>
      <c r="E29" s="1715" t="s">
        <v>641</v>
      </c>
      <c r="F29" s="961" t="s">
        <v>642</v>
      </c>
      <c r="G29" s="1694" t="s">
        <v>544</v>
      </c>
      <c r="H29" s="1716"/>
      <c r="I29" s="1716"/>
      <c r="J29" s="277"/>
      <c r="K29" s="549"/>
    </row>
    <row customHeight="1" ht="18.75">
      <c r="D30" s="1678"/>
      <c r="E30" s="1715" t="s">
        <v>643</v>
      </c>
      <c r="F30" s="961" t="s">
        <v>644</v>
      </c>
      <c r="G30" s="1694" t="s">
        <v>544</v>
      </c>
      <c r="H30" s="1716"/>
      <c r="I30" s="1716"/>
      <c r="J30" s="277"/>
      <c r="K30" s="549"/>
    </row>
    <row customHeight="1" ht="18.75">
      <c r="D31" s="1678"/>
      <c r="E31" s="1715" t="s">
        <v>645</v>
      </c>
      <c r="F31" s="961" t="s">
        <v>646</v>
      </c>
      <c r="G31" s="1694" t="s">
        <v>544</v>
      </c>
      <c r="H31" s="1716"/>
      <c r="I31" s="1716"/>
      <c r="J31" s="277"/>
      <c r="K31" s="549"/>
    </row>
    <row s="3625" customFormat="1" customHeight="1" ht="22.5">
      <c r="A32" s="994"/>
      <c r="C32" s="1676"/>
      <c r="D32" s="1678"/>
      <c r="E32" s="1715" t="s">
        <v>647</v>
      </c>
      <c r="F32" s="961" t="s">
        <v>648</v>
      </c>
      <c r="G32" s="1684" t="s">
        <v>544</v>
      </c>
      <c r="H32" s="585">
        <f>SUM(H33:H34)</f>
        <v>0</v>
      </c>
      <c r="I32" s="585">
        <f>SUM(I33:I34)</f>
        <v>0</v>
      </c>
      <c r="J32" s="277" t="s">
        <v>649</v>
      </c>
      <c r="K32" s="549"/>
      <c r="L32" s="1676"/>
      <c r="M32" s="1676"/>
      <c r="R32" s="1676"/>
      <c r="U32" s="550"/>
      <c r="AA32" s="1672"/>
      <c r="AB32" s="1672"/>
      <c r="AC32" s="1672"/>
      <c r="AD32" s="1672"/>
      <c r="AE32" s="1672"/>
    </row>
    <row s="4902" customFormat="1" customHeight="1" ht="0.75">
      <c r="A33" s="1175"/>
      <c r="D33" s="554"/>
      <c r="E33" s="808" t="str">
        <f>E32&amp;".0"</f>
        <v>2.8.0</v>
      </c>
      <c r="F33" s="998"/>
      <c r="G33" s="557"/>
      <c r="H33" s="999"/>
      <c r="I33" s="999"/>
      <c r="J33" s="1000"/>
    </row>
    <row s="3625" customFormat="1" customHeight="1" ht="18.75">
      <c r="A34" s="994"/>
      <c r="C34" s="1676"/>
      <c r="D34" s="1673"/>
      <c r="E34" s="576"/>
      <c r="F34" s="1706" t="s">
        <v>569</v>
      </c>
      <c r="G34" s="578"/>
      <c r="H34" s="579"/>
      <c r="I34" s="579"/>
      <c r="J34" s="289" t="s">
        <v>650</v>
      </c>
      <c r="K34" s="549"/>
      <c r="L34" s="1676"/>
      <c r="M34" s="1676"/>
      <c r="R34" s="1676"/>
      <c r="U34" s="550"/>
      <c r="AA34" s="1672"/>
      <c r="AB34" s="1672"/>
      <c r="AC34" s="1672"/>
      <c r="AD34" s="1672"/>
      <c r="AE34" s="1672"/>
    </row>
    <row customHeight="1" ht="56.25">
      <c r="D35" s="1678"/>
      <c r="E35" s="1715" t="s">
        <v>651</v>
      </c>
      <c r="F35" s="961" t="s">
        <v>652</v>
      </c>
      <c r="G35" s="1694" t="s">
        <v>544</v>
      </c>
      <c r="H35" s="1716"/>
      <c r="I35" s="1716"/>
      <c r="J35" s="277" t="s">
        <v>653</v>
      </c>
      <c r="K35" s="549"/>
    </row>
    <row s="3625" customFormat="1" customHeight="1" ht="22.5">
      <c r="A36" s="996" t="s">
        <v>570</v>
      </c>
      <c r="C36" s="1676"/>
      <c r="D36" s="1678"/>
      <c r="E36" s="1704" t="s">
        <v>89</v>
      </c>
      <c r="F36" s="713" t="s">
        <v>654</v>
      </c>
      <c r="G36" s="1683" t="s">
        <v>544</v>
      </c>
      <c r="H36" s="563"/>
      <c r="I36" s="563"/>
      <c r="J36" s="277" t="s">
        <v>655</v>
      </c>
      <c r="K36" s="549"/>
      <c r="L36" s="1676"/>
      <c r="M36" s="1676"/>
      <c r="R36" s="1676"/>
      <c r="U36" s="550"/>
      <c r="AA36" s="1672"/>
      <c r="AB36" s="1672"/>
      <c r="AC36" s="1672"/>
      <c r="AD36" s="1672"/>
      <c r="AE36" s="1672"/>
    </row>
    <row s="3625" customFormat="1" customHeight="1" ht="22.5">
      <c r="A37" s="996"/>
      <c r="C37" s="1676"/>
      <c r="D37" s="1678"/>
      <c r="E37" s="1704" t="s">
        <v>321</v>
      </c>
      <c r="F37" s="961" t="s">
        <v>656</v>
      </c>
      <c r="G37" s="1694"/>
      <c r="H37" s="563"/>
      <c r="I37" s="563"/>
      <c r="J37" s="277"/>
      <c r="K37" s="549"/>
      <c r="L37" s="1676"/>
      <c r="M37" s="1676"/>
      <c r="R37" s="1676"/>
      <c r="U37" s="550"/>
      <c r="AA37" s="1672"/>
      <c r="AB37" s="1672"/>
      <c r="AC37" s="1672"/>
      <c r="AD37" s="1672"/>
      <c r="AE37" s="1672"/>
    </row>
    <row s="3625" customFormat="1" customHeight="1" ht="18.75">
      <c r="A38" s="994"/>
      <c r="C38" s="1676"/>
      <c r="D38" s="581"/>
      <c r="E38" s="1704" t="s">
        <v>90</v>
      </c>
      <c r="F38" s="713" t="s">
        <v>657</v>
      </c>
      <c r="G38" s="1683" t="s">
        <v>544</v>
      </c>
      <c r="H38" s="563"/>
      <c r="I38" s="563"/>
      <c r="J38" s="277" t="s">
        <v>658</v>
      </c>
      <c r="K38" s="549"/>
      <c r="L38" s="1676"/>
      <c r="M38" s="1676"/>
      <c r="R38" s="1676"/>
      <c r="U38" s="550"/>
      <c r="AA38" s="1672"/>
      <c r="AB38" s="1672"/>
      <c r="AC38" s="1672"/>
      <c r="AD38" s="1672"/>
      <c r="AE38" s="1672"/>
    </row>
    <row s="3625" customFormat="1" customHeight="1" ht="22.5">
      <c r="A39" s="994"/>
      <c r="C39" s="1676"/>
      <c r="D39" s="581"/>
      <c r="E39" s="1704" t="s">
        <v>659</v>
      </c>
      <c r="F39" s="961" t="s">
        <v>660</v>
      </c>
      <c r="G39" s="1694" t="s">
        <v>544</v>
      </c>
      <c r="H39" s="563"/>
      <c r="I39" s="563"/>
      <c r="J39" s="277" t="s">
        <v>661</v>
      </c>
      <c r="K39" s="549"/>
      <c r="L39" s="1676"/>
      <c r="M39" s="1676"/>
      <c r="R39" s="1676"/>
      <c r="U39" s="550"/>
      <c r="AA39" s="1672"/>
      <c r="AB39" s="1672"/>
      <c r="AC39" s="1672"/>
      <c r="AD39" s="1672"/>
      <c r="AE39" s="1672"/>
    </row>
    <row s="3625" customFormat="1" customHeight="1" ht="22.5">
      <c r="A40" s="994"/>
      <c r="C40" s="1676"/>
      <c r="D40" s="1678"/>
      <c r="E40" s="1704" t="s">
        <v>662</v>
      </c>
      <c r="F40" s="1690" t="s">
        <v>663</v>
      </c>
      <c r="G40" s="1683" t="s">
        <v>544</v>
      </c>
      <c r="H40" s="563"/>
      <c r="I40" s="563"/>
      <c r="J40" s="277" t="s">
        <v>664</v>
      </c>
      <c r="K40" s="549"/>
      <c r="L40" s="1676"/>
      <c r="M40" s="1676"/>
      <c r="R40" s="1676"/>
      <c r="U40" s="550"/>
      <c r="AA40" s="1672"/>
      <c r="AB40" s="1672"/>
      <c r="AC40" s="1672"/>
      <c r="AD40" s="1672"/>
      <c r="AE40" s="1672"/>
    </row>
    <row s="3625" customFormat="1" customHeight="1" ht="22.5">
      <c r="A41" s="994"/>
      <c r="C41" s="1676"/>
      <c r="D41" s="1678"/>
      <c r="E41" s="1704" t="s">
        <v>665</v>
      </c>
      <c r="F41" s="1690" t="s">
        <v>666</v>
      </c>
      <c r="G41" s="1683" t="s">
        <v>544</v>
      </c>
      <c r="H41" s="563"/>
      <c r="I41" s="563"/>
      <c r="J41" s="277" t="s">
        <v>667</v>
      </c>
      <c r="K41" s="549"/>
      <c r="L41" s="1676"/>
      <c r="M41" s="1676"/>
      <c r="R41" s="1676"/>
      <c r="U41" s="550"/>
      <c r="AA41" s="1672"/>
      <c r="AB41" s="1672"/>
      <c r="AC41" s="1672"/>
      <c r="AD41" s="1672"/>
      <c r="AE41" s="1672"/>
    </row>
    <row s="3625" customFormat="1" customHeight="1" ht="22.5">
      <c r="A42" s="994"/>
      <c r="C42" s="1676"/>
      <c r="D42" s="1678"/>
      <c r="E42" s="1704" t="s">
        <v>668</v>
      </c>
      <c r="F42" s="1690" t="s">
        <v>669</v>
      </c>
      <c r="G42" s="1683" t="s">
        <v>544</v>
      </c>
      <c r="H42" s="563"/>
      <c r="I42" s="563"/>
      <c r="J42" s="277" t="s">
        <v>670</v>
      </c>
      <c r="K42" s="549"/>
      <c r="L42" s="1676"/>
      <c r="M42" s="1676"/>
      <c r="R42" s="1676"/>
      <c r="U42" s="550"/>
      <c r="AA42" s="1672"/>
      <c r="AB42" s="1672"/>
      <c r="AC42" s="1672"/>
      <c r="AD42" s="1672"/>
      <c r="AE42" s="1672"/>
    </row>
    <row s="3625" customFormat="1" customHeight="1" ht="33.75">
      <c r="A43" s="994"/>
      <c r="C43" s="1676" t="s">
        <v>580</v>
      </c>
      <c r="D43" s="1678"/>
      <c r="E43" s="1704" t="s">
        <v>110</v>
      </c>
      <c r="F43" s="713" t="s">
        <v>671</v>
      </c>
      <c r="G43" s="1686" t="s">
        <v>672</v>
      </c>
      <c r="H43" s="407"/>
      <c r="I43" s="407"/>
      <c r="J43" s="277" t="s">
        <v>673</v>
      </c>
      <c r="K43" s="549"/>
      <c r="L43" s="1676"/>
      <c r="M43" s="1676"/>
      <c r="R43" s="1676"/>
      <c r="U43" s="550"/>
      <c r="AA43" s="1672"/>
      <c r="AB43" s="1672"/>
      <c r="AC43" s="1672"/>
      <c r="AD43" s="1672"/>
      <c r="AE43" s="1672"/>
    </row>
    <row s="3625" customFormat="1" customHeight="1" ht="22.5">
      <c r="A44" s="994"/>
      <c r="C44" s="1676"/>
      <c r="D44" s="1678"/>
      <c r="E44" s="1704" t="s">
        <v>91</v>
      </c>
      <c r="F44" s="713" t="s">
        <v>674</v>
      </c>
      <c r="G44" s="1683" t="s">
        <v>675</v>
      </c>
      <c r="H44" s="551"/>
      <c r="I44" s="551"/>
      <c r="J44" s="277" t="s">
        <v>676</v>
      </c>
      <c r="K44" s="549"/>
      <c r="L44" s="1676"/>
      <c r="M44" s="1676"/>
      <c r="R44" s="1676"/>
      <c r="U44" s="550"/>
      <c r="AA44" s="1672"/>
      <c r="AB44" s="1672"/>
      <c r="AC44" s="1672"/>
      <c r="AD44" s="1672"/>
      <c r="AE44" s="1672"/>
    </row>
    <row s="3625" customFormat="1" customHeight="1" ht="22.5">
      <c r="A45" s="994"/>
      <c r="C45" s="1676"/>
      <c r="D45" s="1678"/>
      <c r="E45" s="1704" t="s">
        <v>92</v>
      </c>
      <c r="F45" s="713" t="s">
        <v>677</v>
      </c>
      <c r="G45" s="1694" t="s">
        <v>678</v>
      </c>
      <c r="H45" s="551"/>
      <c r="I45" s="551"/>
      <c r="J45" s="277" t="s">
        <v>679</v>
      </c>
      <c r="K45" s="549"/>
      <c r="L45" s="1676"/>
      <c r="M45" s="1676"/>
      <c r="R45" s="1676"/>
      <c r="U45" s="550"/>
      <c r="AA45" s="1672"/>
      <c r="AB45" s="1672"/>
      <c r="AC45" s="1672"/>
      <c r="AD45" s="1672"/>
      <c r="AE45" s="1672"/>
    </row>
    <row s="3625" customFormat="1" customHeight="1" ht="18.75">
      <c r="A46" s="994"/>
      <c r="C46" s="1676"/>
      <c r="D46" s="1678"/>
      <c r="E46" s="1704" t="s">
        <v>111</v>
      </c>
      <c r="F46" s="713" t="s">
        <v>680</v>
      </c>
      <c r="G46" s="1683" t="s">
        <v>582</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93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93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93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93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93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93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93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93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93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93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93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93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93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93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93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93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93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93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93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93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93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93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93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93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93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93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93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93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93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93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93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93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93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93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93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93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93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93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93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93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93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93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93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93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93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93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93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93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93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93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93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93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93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93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93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93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93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93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93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93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93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93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93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93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93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93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93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93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93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93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93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93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93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93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93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93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93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93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93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93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93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93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93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93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93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9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9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93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9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9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9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9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9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9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9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9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9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9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9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9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9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9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9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9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9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9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9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9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9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9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9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9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9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9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9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9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9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9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9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9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9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9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9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9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9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9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9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9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9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9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9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9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9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9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9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9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9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9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9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9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9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9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9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9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9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9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9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93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93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93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93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93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93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93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93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93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24B78-D138-29BB-3CFD-3FB85612D95E}"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911" width="10.7109375" hidden="1" customWidth="1"/>
    <col min="2" max="2" style="3625" width="16.8515625" hidden="1" customWidth="1"/>
    <col min="3" max="3" style="4902" width="5.57421875" hidden="1" customWidth="1"/>
    <col min="4" max="4" style="5014" width="3.7109375" customWidth="1"/>
    <col min="5" max="5" style="3051" width="7.7109375" customWidth="1"/>
    <col min="6" max="6" style="3051" width="54.57421875" customWidth="1"/>
    <col min="7" max="7" style="3051" width="10.421875" customWidth="1"/>
    <col min="8" max="8" style="3051" width="40.7109375" hidden="1" customWidth="1"/>
    <col min="9" max="9" style="3051" width="40.7109375" customWidth="1"/>
    <col min="10" max="10" style="3051" width="102.8515625" customWidth="1"/>
    <col min="11" max="11" style="3625" width="9.7109375" customWidth="1"/>
    <col min="12" max="12" style="4902" width="5.28125" customWidth="1"/>
    <col min="13" max="13" style="4902" width="3.7109375" customWidth="1"/>
    <col min="14" max="17" style="3625" width="3.7109375" customWidth="1"/>
    <col min="18" max="18" style="4902" width="10.57421875" customWidth="1"/>
    <col min="19" max="19" style="3625" width="34.7109375" customWidth="1"/>
    <col min="20" max="20" style="3625" width="9.421875" customWidth="1"/>
    <col min="21" max="21" style="4915" width="9.140625"/>
    <col min="22" max="26" style="3625" width="9.140625"/>
    <col min="27" max="31" style="3050" width="9.140625"/>
  </cols>
  <sheetData>
    <row s="3625" customFormat="1" customHeight="1" ht="11.25" hidden="1">
      <c r="A1" s="994"/>
      <c r="C1" s="1676"/>
      <c r="D1" s="543"/>
      <c r="H1" s="1168">
        <v>4</v>
      </c>
      <c r="I1" s="1168">
        <v>4</v>
      </c>
      <c r="L1" s="1676"/>
      <c r="M1" s="1676"/>
      <c r="R1" s="1676"/>
    </row>
    <row s="3625" customFormat="1" customHeight="1" ht="22.5" hidden="1">
      <c r="A2" s="994"/>
      <c r="C2" s="1676"/>
      <c r="D2" s="544"/>
      <c r="E2" s="1698"/>
      <c r="F2" s="546"/>
      <c r="G2" s="1697" t="s">
        <v>544</v>
      </c>
      <c r="H2" s="547"/>
      <c r="I2" s="547"/>
      <c r="J2" s="548" t="s">
        <v>547</v>
      </c>
      <c r="K2" s="549"/>
      <c r="L2" s="1676"/>
      <c r="M2" s="1676"/>
      <c r="R2" s="1676"/>
      <c r="U2" s="550"/>
      <c r="AA2" s="1672"/>
      <c r="AB2" s="1672"/>
      <c r="AC2" s="1672"/>
      <c r="AD2" s="1672"/>
      <c r="AE2" s="1672"/>
    </row>
    <row customHeight="1" ht="11.25" hidden="1"/>
    <row s="30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681</v>
      </c>
      <c r="F6" s="2140"/>
      <c r="G6" s="2140"/>
      <c r="H6" s="2140"/>
      <c r="I6" s="2140"/>
      <c r="J6" s="562"/>
    </row>
    <row customHeight="1" ht="24">
      <c r="E7" s="2141" t="str">
        <f>IF(org=0,"Не определено",org)</f>
        <v>Филиал "Шатурская ГРЭС" ПАО "Юнипро"</v>
      </c>
      <c r="F7" s="2141"/>
      <c r="G7" s="2141"/>
      <c r="H7" s="2141"/>
      <c r="I7" s="2141"/>
    </row>
    <row customHeight="1" ht="11.25">
      <c r="E8" s="1143"/>
      <c r="F8" s="1143"/>
      <c r="G8" s="1143"/>
      <c r="H8" s="1143"/>
      <c r="I8" s="1143"/>
    </row>
    <row s="4902" customFormat="1" customHeight="1" ht="0.75">
      <c r="A9" s="1175"/>
      <c r="D9" s="1682"/>
      <c r="H9" s="895"/>
      <c r="I9" s="895" t="s">
        <v>116</v>
      </c>
    </row>
    <row customHeight="1" ht="11.25">
      <c r="E10" s="717"/>
      <c r="F10" s="2213" t="s">
        <v>104</v>
      </c>
      <c r="G10" s="2214"/>
      <c r="H10" s="1699" t="str">
        <f>IF(H9="","",INDEX(DIFFERENTIATION_UNMERGE_VD,MATCH(H9,DIFFERENTIATION_ID_DIFF,0)))</f>
        <v/>
      </c>
      <c r="I10" s="1699">
        <f>IF(I9="","",INDEX(DIFFERENTIATION_UNMERGE_VD,MATCH(I9,DIFFERENTIATION_ID_DIFF,0)))</f>
        <v>0</v>
      </c>
      <c r="J10" s="1971"/>
    </row>
    <row customHeight="1" ht="11.25">
      <c r="E11" s="717"/>
      <c r="F11" s="2213" t="s">
        <v>556</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295</v>
      </c>
      <c r="F13" s="2216"/>
      <c r="G13" s="2216"/>
      <c r="H13" s="1696"/>
      <c r="I13" s="1696"/>
      <c r="J13" s="1971"/>
    </row>
    <row customHeight="1" ht="22.5">
      <c r="E14" s="1697" t="s">
        <v>87</v>
      </c>
      <c r="F14" s="1700" t="s">
        <v>297</v>
      </c>
      <c r="G14" s="1700" t="s">
        <v>558</v>
      </c>
      <c r="H14" s="1700" t="s">
        <v>298</v>
      </c>
      <c r="I14" s="1700" t="s">
        <v>298</v>
      </c>
      <c r="J14" s="1971"/>
    </row>
    <row customHeight="1" ht="18.75">
      <c r="D15" s="1678"/>
      <c r="E15" s="1670" t="s">
        <v>108</v>
      </c>
      <c r="F15" s="713" t="s">
        <v>682</v>
      </c>
      <c r="G15" s="1697" t="s">
        <v>544</v>
      </c>
      <c r="H15" s="563"/>
      <c r="I15" s="563"/>
      <c r="J15" s="277" t="s">
        <v>683</v>
      </c>
      <c r="K15" s="549" t="s">
        <v>611</v>
      </c>
    </row>
    <row customHeight="1" ht="22.5">
      <c r="D16" s="1678"/>
      <c r="E16" s="1670" t="s">
        <v>109</v>
      </c>
      <c r="F16" s="1705" t="s">
        <v>684</v>
      </c>
      <c r="G16" s="1697" t="s">
        <v>544</v>
      </c>
      <c r="H16" s="564">
        <f>SUM(H17,H20:H27)</f>
        <v>0</v>
      </c>
      <c r="I16" s="564">
        <f>SUM(I17,I20:I27)</f>
        <v>0</v>
      </c>
      <c r="J16" s="277" t="s">
        <v>685</v>
      </c>
      <c r="K16" s="549" t="s">
        <v>611</v>
      </c>
    </row>
    <row customHeight="1" ht="33.75">
      <c r="D17" s="1678"/>
      <c r="E17" s="1704" t="s">
        <v>614</v>
      </c>
      <c r="F17" s="1707" t="s">
        <v>686</v>
      </c>
      <c r="G17" s="1694" t="s">
        <v>544</v>
      </c>
      <c r="H17" s="563"/>
      <c r="I17" s="563"/>
      <c r="J17" s="277" t="s">
        <v>687</v>
      </c>
      <c r="K17" s="549"/>
    </row>
    <row customHeight="1" ht="18.75">
      <c r="D18" s="1678"/>
      <c r="E18" s="1704" t="s">
        <v>617</v>
      </c>
      <c r="F18" s="1708" t="s">
        <v>688</v>
      </c>
      <c r="G18" s="1694" t="s">
        <v>544</v>
      </c>
      <c r="H18" s="563"/>
      <c r="I18" s="563"/>
      <c r="J18" s="277"/>
      <c r="K18" s="549"/>
    </row>
    <row customHeight="1" ht="22.5">
      <c r="D19" s="1678"/>
      <c r="E19" s="1704" t="s">
        <v>620</v>
      </c>
      <c r="F19" s="1708" t="s">
        <v>689</v>
      </c>
      <c r="G19" s="1694" t="s">
        <v>544</v>
      </c>
      <c r="H19" s="563"/>
      <c r="I19" s="563"/>
      <c r="J19" s="277"/>
      <c r="K19" s="549"/>
    </row>
    <row customHeight="1" ht="33.75">
      <c r="D20" s="1678"/>
      <c r="E20" s="1704" t="s">
        <v>302</v>
      </c>
      <c r="F20" s="1707" t="s">
        <v>690</v>
      </c>
      <c r="G20" s="1694" t="s">
        <v>544</v>
      </c>
      <c r="H20" s="563"/>
      <c r="I20" s="563"/>
      <c r="J20" s="277"/>
      <c r="K20" s="549"/>
    </row>
    <row customHeight="1" ht="33.75">
      <c r="D21" s="1678"/>
      <c r="E21" s="1704" t="s">
        <v>305</v>
      </c>
      <c r="F21" s="1707" t="s">
        <v>691</v>
      </c>
      <c r="G21" s="1694" t="s">
        <v>544</v>
      </c>
      <c r="H21" s="563"/>
      <c r="I21" s="563"/>
      <c r="J21" s="277"/>
      <c r="K21" s="549"/>
    </row>
    <row customHeight="1" ht="56.25">
      <c r="D22" s="1678"/>
      <c r="E22" s="1704" t="s">
        <v>634</v>
      </c>
      <c r="F22" s="1707" t="s">
        <v>692</v>
      </c>
      <c r="G22" s="1694" t="s">
        <v>544</v>
      </c>
      <c r="H22" s="563"/>
      <c r="I22" s="563"/>
      <c r="J22" s="277"/>
      <c r="K22" s="549"/>
    </row>
    <row customHeight="1" ht="33.75">
      <c r="D23" s="1678"/>
      <c r="E23" s="1704" t="s">
        <v>641</v>
      </c>
      <c r="F23" s="1707" t="s">
        <v>693</v>
      </c>
      <c r="G23" s="1694" t="s">
        <v>544</v>
      </c>
      <c r="H23" s="563"/>
      <c r="I23" s="563"/>
      <c r="J23" s="277"/>
      <c r="K23" s="549"/>
    </row>
    <row customHeight="1" ht="33.75">
      <c r="D24" s="1678"/>
      <c r="E24" s="1704" t="s">
        <v>643</v>
      </c>
      <c r="F24" s="1707" t="s">
        <v>694</v>
      </c>
      <c r="G24" s="1694" t="s">
        <v>544</v>
      </c>
      <c r="H24" s="563"/>
      <c r="I24" s="563"/>
      <c r="J24" s="277"/>
      <c r="K24" s="549"/>
    </row>
    <row customHeight="1" ht="22.5">
      <c r="D25" s="1678"/>
      <c r="E25" s="1704" t="s">
        <v>645</v>
      </c>
      <c r="F25" s="1707" t="s">
        <v>695</v>
      </c>
      <c r="G25" s="1694" t="s">
        <v>544</v>
      </c>
      <c r="H25" s="563"/>
      <c r="I25" s="563"/>
      <c r="J25" s="277"/>
      <c r="K25" s="549"/>
    </row>
    <row customHeight="1" ht="67.5">
      <c r="D26" s="1678"/>
      <c r="E26" s="1704" t="s">
        <v>647</v>
      </c>
      <c r="F26" s="1707" t="s">
        <v>696</v>
      </c>
      <c r="G26" s="1694" t="s">
        <v>544</v>
      </c>
      <c r="H26" s="563"/>
      <c r="I26" s="563"/>
      <c r="J26" s="277"/>
      <c r="K26" s="549"/>
    </row>
    <row s="3625" customFormat="1" customHeight="1" ht="22.5">
      <c r="A27" s="994"/>
      <c r="C27" s="1676"/>
      <c r="D27" s="1678"/>
      <c r="E27" s="1669" t="s">
        <v>651</v>
      </c>
      <c r="F27" s="1668" t="s">
        <v>697</v>
      </c>
      <c r="G27" s="1695" t="s">
        <v>544</v>
      </c>
      <c r="H27" s="585">
        <f>SUM(H28:H29)</f>
        <v>0</v>
      </c>
      <c r="I27" s="585">
        <f>SUM(I28:I29)</f>
        <v>0</v>
      </c>
      <c r="J27" s="277" t="s">
        <v>649</v>
      </c>
      <c r="K27" s="549"/>
      <c r="L27" s="1676"/>
      <c r="M27" s="1676"/>
      <c r="R27" s="1676"/>
      <c r="U27" s="550"/>
      <c r="AA27" s="1672"/>
      <c r="AB27" s="1672"/>
      <c r="AC27" s="1672"/>
      <c r="AD27" s="1672"/>
      <c r="AE27" s="1672"/>
    </row>
    <row s="4902" customFormat="1" customHeight="1" ht="0.75">
      <c r="A28" s="1175"/>
      <c r="D28" s="554"/>
      <c r="E28" s="808" t="str">
        <f>E27&amp;".0"</f>
        <v>2.9.0</v>
      </c>
      <c r="F28" s="998"/>
      <c r="G28" s="557"/>
      <c r="H28" s="999"/>
      <c r="I28" s="999"/>
      <c r="J28" s="1000"/>
    </row>
    <row s="3625" customFormat="1" customHeight="1" ht="18.75">
      <c r="A29" s="994"/>
      <c r="C29" s="1676"/>
      <c r="D29" s="1673"/>
      <c r="E29" s="576"/>
      <c r="F29" s="1706" t="s">
        <v>569</v>
      </c>
      <c r="G29" s="578"/>
      <c r="H29" s="579"/>
      <c r="I29" s="579"/>
      <c r="J29" s="289" t="s">
        <v>650</v>
      </c>
      <c r="K29" s="549"/>
      <c r="L29" s="1676"/>
      <c r="M29" s="1676"/>
      <c r="R29" s="1676"/>
      <c r="U29" s="550"/>
      <c r="AA29" s="1672"/>
      <c r="AB29" s="1672"/>
      <c r="AC29" s="1672"/>
      <c r="AD29" s="1672"/>
      <c r="AE29" s="1672"/>
    </row>
    <row s="3625" customFormat="1" customHeight="1" ht="22.5">
      <c r="A30" s="994"/>
      <c r="C30" s="1676"/>
      <c r="D30" s="1678"/>
      <c r="E30" s="1704" t="s">
        <v>89</v>
      </c>
      <c r="F30" s="1701" t="s">
        <v>698</v>
      </c>
      <c r="G30" s="1694" t="s">
        <v>544</v>
      </c>
      <c r="H30" s="563"/>
      <c r="I30" s="563"/>
      <c r="J30" s="277"/>
      <c r="K30" s="549"/>
      <c r="L30" s="1676"/>
      <c r="M30" s="1676"/>
      <c r="R30" s="1676"/>
      <c r="U30" s="550"/>
      <c r="AA30" s="1672"/>
      <c r="AB30" s="1672"/>
      <c r="AC30" s="1672"/>
      <c r="AD30" s="1672"/>
      <c r="AE30" s="1672"/>
    </row>
    <row s="3625" customFormat="1" customHeight="1" ht="33.75">
      <c r="A31" s="994"/>
      <c r="C31" s="1676"/>
      <c r="D31" s="581"/>
      <c r="E31" s="1704" t="s">
        <v>90</v>
      </c>
      <c r="F31" s="1701" t="s">
        <v>699</v>
      </c>
      <c r="G31" s="1694" t="s">
        <v>544</v>
      </c>
      <c r="H31" s="563"/>
      <c r="I31" s="563"/>
      <c r="J31" s="277" t="s">
        <v>700</v>
      </c>
      <c r="K31" s="549"/>
      <c r="L31" s="1676"/>
      <c r="M31" s="1676"/>
      <c r="R31" s="1676"/>
      <c r="U31" s="550"/>
      <c r="AA31" s="1672"/>
      <c r="AB31" s="1672"/>
      <c r="AC31" s="1672"/>
      <c r="AD31" s="1672"/>
      <c r="AE31" s="1672"/>
    </row>
    <row s="3625" customFormat="1" customHeight="1" ht="22.5">
      <c r="A32" s="994"/>
      <c r="C32" s="1676"/>
      <c r="D32" s="1678"/>
      <c r="E32" s="1704" t="s">
        <v>659</v>
      </c>
      <c r="F32" s="696" t="s">
        <v>663</v>
      </c>
      <c r="G32" s="1694" t="s">
        <v>544</v>
      </c>
      <c r="H32" s="563"/>
      <c r="I32" s="563"/>
      <c r="J32" s="277" t="s">
        <v>701</v>
      </c>
      <c r="K32" s="549"/>
      <c r="L32" s="1676"/>
      <c r="M32" s="1676"/>
      <c r="R32" s="1676"/>
      <c r="U32" s="550"/>
      <c r="AA32" s="1672"/>
      <c r="AB32" s="1672"/>
      <c r="AC32" s="1672"/>
      <c r="AD32" s="1672"/>
      <c r="AE32" s="1672"/>
    </row>
    <row s="3625" customFormat="1" customHeight="1" ht="22.5">
      <c r="A33" s="994"/>
      <c r="C33" s="1676"/>
      <c r="D33" s="1678"/>
      <c r="E33" s="1704" t="s">
        <v>702</v>
      </c>
      <c r="F33" s="696" t="s">
        <v>703</v>
      </c>
      <c r="G33" s="1694" t="s">
        <v>544</v>
      </c>
      <c r="H33" s="563"/>
      <c r="I33" s="563"/>
      <c r="J33" s="277" t="s">
        <v>704</v>
      </c>
      <c r="K33" s="549"/>
      <c r="L33" s="1676"/>
      <c r="M33" s="1676"/>
      <c r="R33" s="1676"/>
      <c r="U33" s="550"/>
      <c r="AA33" s="1672"/>
      <c r="AB33" s="1672"/>
      <c r="AC33" s="1672"/>
      <c r="AD33" s="1672"/>
      <c r="AE33" s="1672"/>
    </row>
    <row s="3625" customFormat="1" customHeight="1" ht="22.5">
      <c r="A34" s="994"/>
      <c r="C34" s="1676"/>
      <c r="D34" s="1678"/>
      <c r="E34" s="1704" t="s">
        <v>705</v>
      </c>
      <c r="F34" s="696" t="s">
        <v>669</v>
      </c>
      <c r="G34" s="1694" t="s">
        <v>544</v>
      </c>
      <c r="H34" s="563"/>
      <c r="I34" s="563"/>
      <c r="J34" s="277" t="s">
        <v>706</v>
      </c>
      <c r="K34" s="549"/>
      <c r="L34" s="1676"/>
      <c r="M34" s="1676"/>
      <c r="R34" s="1676"/>
      <c r="U34" s="550"/>
      <c r="AA34" s="1672"/>
      <c r="AB34" s="1672"/>
      <c r="AC34" s="1672"/>
      <c r="AD34" s="1672"/>
      <c r="AE34" s="1672"/>
    </row>
    <row s="3625" customFormat="1" customHeight="1" ht="33.75">
      <c r="A35" s="994"/>
      <c r="C35" s="1676" t="s">
        <v>580</v>
      </c>
      <c r="D35" s="1678"/>
      <c r="E35" s="1704" t="s">
        <v>110</v>
      </c>
      <c r="F35" s="1701" t="s">
        <v>671</v>
      </c>
      <c r="G35" s="1697" t="s">
        <v>301</v>
      </c>
      <c r="H35" s="407"/>
      <c r="I35" s="407"/>
      <c r="J35" s="277" t="s">
        <v>707</v>
      </c>
      <c r="K35" s="549"/>
      <c r="L35" s="1676"/>
      <c r="M35" s="1676"/>
      <c r="R35" s="1676"/>
      <c r="U35" s="550"/>
      <c r="AA35" s="1672"/>
      <c r="AB35" s="1672"/>
      <c r="AC35" s="1672"/>
      <c r="AD35" s="1672"/>
      <c r="AE35" s="1672"/>
    </row>
    <row s="3625" customFormat="1" customHeight="1" ht="22.5">
      <c r="A36" s="994"/>
      <c r="C36" s="1676"/>
      <c r="D36" s="1678"/>
      <c r="E36" s="1704" t="s">
        <v>91</v>
      </c>
      <c r="F36" s="1701" t="s">
        <v>708</v>
      </c>
      <c r="G36" s="1694" t="s">
        <v>675</v>
      </c>
      <c r="H36" s="551"/>
      <c r="I36" s="551"/>
      <c r="J36" s="277" t="s">
        <v>676</v>
      </c>
      <c r="K36" s="549"/>
      <c r="L36" s="1676"/>
      <c r="M36" s="1676"/>
      <c r="R36" s="1676"/>
      <c r="U36" s="550"/>
      <c r="AA36" s="1672"/>
      <c r="AB36" s="1672"/>
      <c r="AC36" s="1672"/>
      <c r="AD36" s="1672"/>
      <c r="AE36" s="1672"/>
    </row>
    <row s="3625" customFormat="1" customHeight="1" ht="22.5">
      <c r="A37" s="994"/>
      <c r="C37" s="1676"/>
      <c r="D37" s="1678"/>
      <c r="E37" s="1704" t="s">
        <v>92</v>
      </c>
      <c r="F37" s="1701" t="s">
        <v>709</v>
      </c>
      <c r="G37" s="1694" t="s">
        <v>678</v>
      </c>
      <c r="H37" s="551"/>
      <c r="I37" s="551"/>
      <c r="J37" s="277" t="s">
        <v>679</v>
      </c>
      <c r="K37" s="549"/>
      <c r="L37" s="1676"/>
      <c r="M37" s="1676"/>
      <c r="R37" s="1676"/>
      <c r="U37" s="550"/>
      <c r="AA37" s="1672"/>
      <c r="AB37" s="1672"/>
      <c r="AC37" s="1672"/>
      <c r="AD37" s="1672"/>
      <c r="AE37" s="1672"/>
    </row>
    <row customHeight="1" ht="11.25">
      <c r="D38" s="1678"/>
    </row>
    <row customHeight="1" ht="26.25">
      <c r="D39" s="1678"/>
      <c r="E39" s="1273" t="s">
        <v>710</v>
      </c>
      <c r="F39" s="2106" t="s">
        <v>711</v>
      </c>
      <c r="G39" s="2106"/>
      <c r="H39" s="2106"/>
      <c r="I39" s="2106"/>
      <c r="J39" s="2106"/>
    </row>
    <row s="4938" customFormat="1" customHeight="1" ht="37.5">
      <c r="A40" s="994"/>
      <c r="B40" s="1676"/>
      <c r="C40" s="1676"/>
      <c r="D40" s="347"/>
      <c r="F40" s="2106" t="s">
        <v>712</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93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93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93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93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93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93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93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93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93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93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93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93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93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93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93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93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93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93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93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93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93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93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93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93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93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93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93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93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93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93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93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93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93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93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93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93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93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93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93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93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93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93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93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93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93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93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93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93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93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93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93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93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93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93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93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93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93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93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93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93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93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93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93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93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93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93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93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93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93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93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93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93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93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93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93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93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93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93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93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93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93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93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93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93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93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93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93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93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93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93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93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93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93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9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9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93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9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9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9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9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9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9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9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9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9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9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9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9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9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9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9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9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9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9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9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9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9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9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9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9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9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9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9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9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9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9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9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9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9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9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9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9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9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9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9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9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9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9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9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9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9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9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9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9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9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9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9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9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9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9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9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9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9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9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9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8A99-1E45-E972-C6BE-AD7B6AD7396E}"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5113" width="9.140625" hidden="1" customWidth="1"/>
    <col min="2" max="2" style="2611" width="3.57421875" hidden="1" customWidth="1"/>
    <col min="3" max="3" style="3255" width="3.7109375" customWidth="1"/>
    <col min="4" max="4" style="3255" width="7.7109375" customWidth="1"/>
    <col min="5" max="5" style="3255" width="69.8515625" customWidth="1"/>
    <col min="6" max="6" style="3255" width="11.140625" customWidth="1"/>
    <col min="7" max="8" style="3255" width="44.00390625" hidden="1" customWidth="1"/>
    <col min="9" max="10" style="2623" width="44.00390625" customWidth="1"/>
    <col min="11" max="11" style="3255" width="74.00390625" customWidth="1"/>
    <col min="12" max="12" style="3255" width="3.7109375" customWidth="1"/>
    <col min="13" max="23" style="3255" width="10.57421875"/>
  </cols>
  <sheetData>
    <row s="2624"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3" customFormat="1" customHeight="1" ht="20.25">
      <c r="A4" s="958"/>
      <c r="B4" s="517"/>
      <c r="D4" s="2079" t="str">
        <f>IF(org=0,"Не определено",org)</f>
        <v>Филиал "Шатурская ГРЭС" ПАО "Юнипро"</v>
      </c>
      <c r="E4" s="2080"/>
      <c r="F4" s="2081"/>
    </row>
    <row customHeight="1" ht="11.25">
      <c r="C5" s="515"/>
      <c r="D5" s="594"/>
      <c r="E5" s="594"/>
      <c r="F5" s="594"/>
      <c r="G5" s="594"/>
      <c r="H5" s="758"/>
      <c r="I5" s="594"/>
      <c r="J5" s="758"/>
      <c r="K5" s="594"/>
    </row>
    <row customHeight="1" ht="0.75">
      <c r="C6" s="515"/>
      <c r="D6" s="515"/>
      <c r="E6" s="528"/>
      <c r="F6" s="620"/>
      <c r="G6" s="1029"/>
      <c r="H6" s="1029"/>
      <c r="I6" s="1029" t="s">
        <v>116</v>
      </c>
      <c r="J6" s="1029"/>
    </row>
    <row customHeight="1" ht="11.25">
      <c r="D7" s="717"/>
      <c r="E7" s="2213" t="s">
        <v>104</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556</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557</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3" customFormat="1" customHeight="1" ht="11.25">
      <c r="A10" s="1028"/>
      <c r="B10" s="517"/>
      <c r="D10" s="1955" t="s">
        <v>295</v>
      </c>
      <c r="E10" s="1956"/>
      <c r="F10" s="1956"/>
      <c r="G10" s="1956"/>
      <c r="H10" s="1956"/>
      <c r="I10" s="1956"/>
      <c r="J10" s="1957"/>
      <c r="K10" s="2036"/>
      <c r="L10" s="515"/>
    </row>
    <row s="2627" customFormat="1" customHeight="1" ht="22.5">
      <c r="A11" s="2233"/>
      <c r="B11" s="2233"/>
      <c r="C11" s="663"/>
      <c r="D11" s="709" t="s">
        <v>87</v>
      </c>
      <c r="E11" s="711" t="s">
        <v>713</v>
      </c>
      <c r="F11" s="711" t="s">
        <v>558</v>
      </c>
      <c r="G11" s="471" t="s">
        <v>298</v>
      </c>
      <c r="H11" s="471" t="s">
        <v>387</v>
      </c>
      <c r="I11" s="813" t="s">
        <v>298</v>
      </c>
      <c r="J11" s="814" t="s">
        <v>387</v>
      </c>
      <c r="K11" s="2090"/>
      <c r="L11" s="664"/>
    </row>
    <row s="2611" customFormat="1" customHeight="1" ht="10.5">
      <c r="A12" s="959"/>
      <c r="D12" s="1032" t="s">
        <v>108</v>
      </c>
      <c r="E12" s="1032" t="s">
        <v>109</v>
      </c>
      <c r="F12" s="1032" t="s">
        <v>89</v>
      </c>
      <c r="G12" s="1033" t="str">
        <f>G1&amp;".1"</f>
        <v>4.1</v>
      </c>
      <c r="H12" s="1033" t="str">
        <f>G1&amp;".2"</f>
        <v>4.2</v>
      </c>
      <c r="I12" s="1033" t="str">
        <f>I1&amp;".1"</f>
        <v>4.1</v>
      </c>
      <c r="J12" s="1033" t="str">
        <f>I1&amp;".2"</f>
        <v>4.2</v>
      </c>
      <c r="K12" s="1033"/>
    </row>
    <row customHeight="1" ht="22.5">
      <c r="A13" s="2232" t="s">
        <v>714</v>
      </c>
      <c r="D13" s="960" t="s">
        <v>108</v>
      </c>
      <c r="E13" s="267" t="s">
        <v>715</v>
      </c>
      <c r="F13" s="666" t="s">
        <v>716</v>
      </c>
      <c r="G13" s="563"/>
      <c r="H13" s="667"/>
      <c r="I13" s="563"/>
      <c r="J13" s="667"/>
      <c r="K13" s="277" t="s">
        <v>717</v>
      </c>
      <c r="L13" s="726"/>
    </row>
    <row customHeight="1" ht="22.5">
      <c r="A14" s="2232"/>
      <c r="D14" s="545" t="s">
        <v>109</v>
      </c>
      <c r="E14" s="267" t="s">
        <v>718</v>
      </c>
      <c r="F14" s="666" t="s">
        <v>719</v>
      </c>
      <c r="G14" s="563"/>
      <c r="H14" s="668"/>
      <c r="I14" s="563"/>
      <c r="J14" s="668"/>
      <c r="K14" s="277" t="s">
        <v>720</v>
      </c>
      <c r="L14" s="726"/>
    </row>
    <row s="2623" customFormat="1" customHeight="1" ht="78.75">
      <c r="A15" s="2232"/>
      <c r="B15" s="517"/>
      <c r="D15" s="960" t="s">
        <v>89</v>
      </c>
      <c r="E15" s="713" t="s">
        <v>721</v>
      </c>
      <c r="F15" s="957" t="s">
        <v>301</v>
      </c>
      <c r="G15" s="957" t="s">
        <v>301</v>
      </c>
      <c r="H15" s="92"/>
      <c r="I15" s="957" t="s">
        <v>301</v>
      </c>
      <c r="J15" s="92"/>
      <c r="K15" s="277" t="s">
        <v>722</v>
      </c>
      <c r="L15" s="726"/>
    </row>
    <row s="2623" customFormat="1" customHeight="1" ht="22.5">
      <c r="A16" s="2232"/>
      <c r="B16" s="517"/>
      <c r="D16" s="960" t="s">
        <v>321</v>
      </c>
      <c r="E16" s="961" t="s">
        <v>723</v>
      </c>
      <c r="F16" s="957" t="s">
        <v>724</v>
      </c>
      <c r="G16" s="823"/>
      <c r="H16" s="92"/>
      <c r="I16" s="823"/>
      <c r="J16" s="92"/>
      <c r="K16" s="277"/>
      <c r="L16" s="726"/>
    </row>
    <row s="2623" customFormat="1" customHeight="1" ht="22.5">
      <c r="A17" s="2232"/>
      <c r="B17" s="517"/>
      <c r="D17" s="960" t="s">
        <v>329</v>
      </c>
      <c r="E17" s="961" t="s">
        <v>725</v>
      </c>
      <c r="F17" s="957" t="s">
        <v>726</v>
      </c>
      <c r="G17" s="823"/>
      <c r="H17" s="92"/>
      <c r="I17" s="823"/>
      <c r="J17" s="92"/>
      <c r="K17" s="277"/>
      <c r="L17" s="726"/>
    </row>
    <row s="2623" customFormat="1" customHeight="1" ht="33.75">
      <c r="A18" s="2232"/>
      <c r="B18" s="517"/>
      <c r="D18" s="960" t="s">
        <v>331</v>
      </c>
      <c r="E18" s="961" t="s">
        <v>727</v>
      </c>
      <c r="F18" s="957" t="s">
        <v>563</v>
      </c>
      <c r="G18" s="686"/>
      <c r="H18" s="92"/>
      <c r="I18" s="686"/>
      <c r="J18" s="92"/>
      <c r="K18" s="277"/>
      <c r="L18" s="726"/>
    </row>
    <row customHeight="1" ht="101.25">
      <c r="A19" s="2232"/>
      <c r="D19" s="960" t="s">
        <v>90</v>
      </c>
      <c r="E19" s="267" t="s">
        <v>728</v>
      </c>
      <c r="F19" s="666" t="s">
        <v>538</v>
      </c>
      <c r="G19" s="669"/>
      <c r="H19" s="668"/>
      <c r="I19" s="962"/>
      <c r="J19" s="668"/>
      <c r="K19" s="277" t="s">
        <v>729</v>
      </c>
      <c r="L19" s="726"/>
    </row>
    <row s="2623" customFormat="1" customHeight="1" ht="18.75">
      <c r="A20" s="2232"/>
      <c r="C20" s="963"/>
      <c r="D20" s="960" t="s">
        <v>659</v>
      </c>
      <c r="E20" s="961" t="s">
        <v>730</v>
      </c>
      <c r="F20" s="957" t="s">
        <v>301</v>
      </c>
      <c r="G20" s="957" t="s">
        <v>301</v>
      </c>
      <c r="H20" s="956" t="s">
        <v>301</v>
      </c>
      <c r="I20" s="957" t="s">
        <v>301</v>
      </c>
      <c r="J20" s="956" t="s">
        <v>301</v>
      </c>
      <c r="K20" s="955"/>
      <c r="L20" s="726"/>
      <c r="W20" s="681"/>
    </row>
    <row s="2623" customFormat="1" customHeight="1" ht="33.75">
      <c r="A21" s="2232"/>
      <c r="C21" s="963"/>
      <c r="D21" s="960" t="s">
        <v>662</v>
      </c>
      <c r="E21" s="582" t="s">
        <v>731</v>
      </c>
      <c r="F21" s="957" t="s">
        <v>732</v>
      </c>
      <c r="G21" s="949"/>
      <c r="H21" s="92"/>
      <c r="I21" s="949"/>
      <c r="J21" s="92"/>
      <c r="K21" s="955"/>
      <c r="L21" s="726"/>
      <c r="W21" s="681"/>
    </row>
    <row s="2623" customFormat="1" customHeight="1" ht="33.75">
      <c r="A22" s="2232"/>
      <c r="C22" s="963"/>
      <c r="D22" s="960" t="s">
        <v>665</v>
      </c>
      <c r="E22" s="582" t="s">
        <v>733</v>
      </c>
      <c r="F22" s="957" t="s">
        <v>734</v>
      </c>
      <c r="G22" s="949"/>
      <c r="H22" s="92"/>
      <c r="I22" s="949"/>
      <c r="J22" s="92"/>
      <c r="K22" s="955"/>
      <c r="L22" s="726"/>
      <c r="W22" s="681"/>
    </row>
    <row s="2623" customFormat="1" customHeight="1" ht="22.5">
      <c r="A23" s="2232"/>
      <c r="C23" s="963"/>
      <c r="D23" s="960" t="s">
        <v>702</v>
      </c>
      <c r="E23" s="961" t="s">
        <v>735</v>
      </c>
      <c r="F23" s="957" t="s">
        <v>301</v>
      </c>
      <c r="G23" s="957" t="s">
        <v>301</v>
      </c>
      <c r="H23" s="956" t="s">
        <v>301</v>
      </c>
      <c r="I23" s="957" t="s">
        <v>301</v>
      </c>
      <c r="J23" s="956" t="s">
        <v>301</v>
      </c>
      <c r="K23" s="955"/>
      <c r="L23" s="726"/>
      <c r="W23" s="681"/>
    </row>
    <row s="2623" customFormat="1" customHeight="1" ht="22.5">
      <c r="A24" s="2232"/>
      <c r="C24" s="963"/>
      <c r="D24" s="960" t="s">
        <v>736</v>
      </c>
      <c r="E24" s="582" t="s">
        <v>737</v>
      </c>
      <c r="F24" s="957" t="s">
        <v>738</v>
      </c>
      <c r="G24" s="949"/>
      <c r="H24" s="692"/>
      <c r="I24" s="949"/>
      <c r="J24" s="692"/>
      <c r="K24" s="955"/>
      <c r="L24" s="726"/>
      <c r="W24" s="681"/>
    </row>
    <row s="2623" customFormat="1" customHeight="1" ht="22.5">
      <c r="A25" s="2232"/>
      <c r="C25" s="963"/>
      <c r="D25" s="960" t="s">
        <v>739</v>
      </c>
      <c r="E25" s="582" t="s">
        <v>740</v>
      </c>
      <c r="F25" s="957" t="s">
        <v>301</v>
      </c>
      <c r="G25" s="957" t="s">
        <v>301</v>
      </c>
      <c r="H25" s="956" t="s">
        <v>301</v>
      </c>
      <c r="I25" s="957" t="s">
        <v>301</v>
      </c>
      <c r="J25" s="956" t="s">
        <v>301</v>
      </c>
      <c r="K25" s="955"/>
      <c r="L25" s="726"/>
      <c r="W25" s="681"/>
    </row>
    <row s="2623" customFormat="1" customHeight="1" ht="18.75">
      <c r="A26" s="2232"/>
      <c r="C26" s="963"/>
      <c r="D26" s="960" t="s">
        <v>741</v>
      </c>
      <c r="E26" s="559" t="s">
        <v>742</v>
      </c>
      <c r="F26" s="957" t="s">
        <v>743</v>
      </c>
      <c r="G26" s="686"/>
      <c r="H26" s="692"/>
      <c r="I26" s="686"/>
      <c r="J26" s="692"/>
      <c r="K26" s="955"/>
      <c r="L26" s="726"/>
      <c r="W26" s="681"/>
    </row>
    <row s="2623" customFormat="1" customHeight="1" ht="18.75">
      <c r="A27" s="2232"/>
      <c r="C27" s="963"/>
      <c r="D27" s="960" t="s">
        <v>744</v>
      </c>
      <c r="E27" s="559" t="s">
        <v>745</v>
      </c>
      <c r="F27" s="957" t="s">
        <v>746</v>
      </c>
      <c r="G27" s="686"/>
      <c r="H27" s="692"/>
      <c r="I27" s="686"/>
      <c r="J27" s="692"/>
      <c r="K27" s="955"/>
      <c r="L27" s="726"/>
      <c r="W27" s="681"/>
    </row>
    <row s="2623" customFormat="1" customHeight="1" ht="18.75">
      <c r="A28" s="2232"/>
      <c r="C28" s="963"/>
      <c r="D28" s="960" t="s">
        <v>747</v>
      </c>
      <c r="E28" s="582" t="s">
        <v>748</v>
      </c>
      <c r="F28" s="957" t="s">
        <v>301</v>
      </c>
      <c r="G28" s="957" t="s">
        <v>301</v>
      </c>
      <c r="H28" s="956" t="s">
        <v>301</v>
      </c>
      <c r="I28" s="957" t="s">
        <v>301</v>
      </c>
      <c r="J28" s="956" t="s">
        <v>301</v>
      </c>
      <c r="K28" s="955"/>
      <c r="L28" s="726"/>
      <c r="W28" s="681"/>
    </row>
    <row s="2623" customFormat="1" customHeight="1" ht="18.75">
      <c r="A29" s="2232"/>
      <c r="C29" s="963"/>
      <c r="D29" s="960" t="s">
        <v>749</v>
      </c>
      <c r="E29" s="559" t="s">
        <v>742</v>
      </c>
      <c r="F29" s="957" t="s">
        <v>750</v>
      </c>
      <c r="G29" s="686"/>
      <c r="H29" s="692"/>
      <c r="I29" s="686"/>
      <c r="J29" s="692"/>
      <c r="K29" s="955"/>
      <c r="L29" s="726"/>
      <c r="W29" s="681"/>
    </row>
    <row s="2623" customFormat="1" customHeight="1" ht="18.75">
      <c r="A30" s="2232"/>
      <c r="C30" s="963"/>
      <c r="D30" s="960" t="s">
        <v>751</v>
      </c>
      <c r="E30" s="559" t="s">
        <v>752</v>
      </c>
      <c r="F30" s="957" t="s">
        <v>753</v>
      </c>
      <c r="G30" s="686"/>
      <c r="H30" s="692"/>
      <c r="I30" s="686"/>
      <c r="J30" s="692"/>
      <c r="K30" s="955"/>
      <c r="L30" s="726"/>
      <c r="W30" s="681"/>
    </row>
    <row customHeight="1" ht="126.75">
      <c r="A31" s="2232"/>
      <c r="D31" s="960" t="s">
        <v>110</v>
      </c>
      <c r="E31" s="267" t="s">
        <v>754</v>
      </c>
      <c r="F31" s="666" t="s">
        <v>550</v>
      </c>
      <c r="G31" s="563"/>
      <c r="H31" s="668"/>
      <c r="I31" s="563"/>
      <c r="J31" s="668"/>
      <c r="K31" s="277" t="s">
        <v>755</v>
      </c>
      <c r="L31" s="726"/>
    </row>
    <row customHeight="1" ht="56.25">
      <c r="A32" s="2232"/>
      <c r="D32" s="960" t="s">
        <v>91</v>
      </c>
      <c r="E32" s="267" t="s">
        <v>756</v>
      </c>
      <c r="F32" s="545" t="s">
        <v>726</v>
      </c>
      <c r="G32" s="563"/>
      <c r="H32" s="668"/>
      <c r="I32" s="563"/>
      <c r="J32" s="668"/>
      <c r="K32" s="277" t="s">
        <v>757</v>
      </c>
      <c r="L32" s="726"/>
    </row>
    <row customHeight="1" ht="11.25">
      <c r="A33" s="2232"/>
      <c r="E33" s="670"/>
      <c r="F33" s="167"/>
      <c r="G33" s="167"/>
      <c r="H33" s="167"/>
      <c r="I33" s="167"/>
      <c r="J33" s="167"/>
      <c r="K33" s="167"/>
    </row>
    <row customHeight="1" ht="12.75">
      <c r="A34" s="2232"/>
      <c r="D34" s="49">
        <v>1</v>
      </c>
      <c r="E34" s="331" t="s">
        <v>758</v>
      </c>
    </row>
    <row customHeight="1" ht="11.25">
      <c r="A35" s="2232"/>
      <c r="D35" s="369"/>
      <c r="E35" s="331" t="s">
        <v>759</v>
      </c>
    </row>
    <row s="2627" customFormat="1" customHeight="1" ht="11.25">
      <c r="A36" s="1040"/>
      <c r="B36" s="524"/>
      <c r="D36" s="1041"/>
      <c r="E36" s="1042"/>
    </row>
    <row s="2623" customFormat="1" customHeight="1" ht="22.5" hidden="1">
      <c r="A37" s="2232" t="s">
        <v>760</v>
      </c>
      <c r="B37" s="517"/>
      <c r="D37" s="960">
        <v>1</v>
      </c>
      <c r="E37" s="713" t="s">
        <v>761</v>
      </c>
      <c r="F37" s="666" t="s">
        <v>716</v>
      </c>
      <c r="G37" s="563"/>
      <c r="H37" s="525"/>
      <c r="I37" s="563"/>
      <c r="J37" s="525"/>
      <c r="K37" s="277" t="s">
        <v>762</v>
      </c>
    </row>
    <row s="2623" customFormat="1" customHeight="1" ht="22.5" hidden="1">
      <c r="A38" s="2232"/>
      <c r="B38" s="517"/>
      <c r="D38" s="675" t="s">
        <v>109</v>
      </c>
      <c r="E38" s="1039" t="s">
        <v>763</v>
      </c>
      <c r="F38" s="1043" t="s">
        <v>538</v>
      </c>
      <c r="G38" s="1043" t="s">
        <v>538</v>
      </c>
      <c r="H38" s="1037"/>
      <c r="I38" s="1043" t="s">
        <v>538</v>
      </c>
      <c r="J38" s="1037"/>
      <c r="K38" s="1038"/>
    </row>
    <row s="2623" customFormat="1" customHeight="1" ht="33.75" hidden="1">
      <c r="A39" s="2232"/>
      <c r="B39" s="517"/>
      <c r="D39" s="671" t="s">
        <v>617</v>
      </c>
      <c r="E39" s="729" t="s">
        <v>764</v>
      </c>
      <c r="F39" s="666" t="s">
        <v>765</v>
      </c>
      <c r="G39" s="674"/>
      <c r="H39" s="1030"/>
      <c r="I39" s="674"/>
      <c r="J39" s="1030"/>
      <c r="K39" s="277" t="s">
        <v>766</v>
      </c>
    </row>
    <row s="2623" customFormat="1" customHeight="1" ht="33.75" hidden="1">
      <c r="A40" s="2232"/>
      <c r="B40" s="517"/>
      <c r="D40" s="671" t="s">
        <v>620</v>
      </c>
      <c r="E40" s="729" t="s">
        <v>767</v>
      </c>
      <c r="F40" s="1034" t="s">
        <v>768</v>
      </c>
      <c r="G40" s="747"/>
      <c r="H40" s="1030"/>
      <c r="I40" s="747"/>
      <c r="J40" s="1030"/>
      <c r="K40" s="277" t="s">
        <v>769</v>
      </c>
    </row>
    <row s="2623" customFormat="1" customHeight="1" ht="22.5" hidden="1">
      <c r="A41" s="2232"/>
      <c r="B41" s="517"/>
      <c r="D41" s="671" t="s">
        <v>89</v>
      </c>
      <c r="E41" s="728" t="s">
        <v>770</v>
      </c>
      <c r="F41" s="666" t="s">
        <v>538</v>
      </c>
      <c r="G41" s="666" t="s">
        <v>538</v>
      </c>
      <c r="H41" s="1031"/>
      <c r="I41" s="666" t="s">
        <v>538</v>
      </c>
      <c r="J41" s="1031"/>
      <c r="K41" s="290"/>
    </row>
    <row s="2623" customFormat="1" customHeight="1" ht="45" hidden="1">
      <c r="A42" s="2232"/>
      <c r="B42" s="517"/>
      <c r="D42" s="671" t="s">
        <v>321</v>
      </c>
      <c r="E42" s="729" t="s">
        <v>771</v>
      </c>
      <c r="F42" s="666" t="s">
        <v>550</v>
      </c>
      <c r="G42" s="563"/>
      <c r="H42" s="1031"/>
      <c r="I42" s="563"/>
      <c r="J42" s="1031"/>
      <c r="K42" s="290" t="s">
        <v>772</v>
      </c>
    </row>
    <row s="2623" customFormat="1" customHeight="1" ht="45" hidden="1">
      <c r="A43" s="2232"/>
      <c r="B43" s="517"/>
      <c r="D43" s="671" t="s">
        <v>329</v>
      </c>
      <c r="E43" s="673" t="s">
        <v>773</v>
      </c>
      <c r="F43" s="1035" t="s">
        <v>550</v>
      </c>
      <c r="G43" s="748"/>
      <c r="H43" s="1030"/>
      <c r="I43" s="748"/>
      <c r="J43" s="1030"/>
      <c r="K43" s="290" t="s">
        <v>774</v>
      </c>
    </row>
    <row s="2623" customFormat="1" customHeight="1" ht="11.25" hidden="1">
      <c r="A44" s="2232"/>
      <c r="B44" s="517"/>
      <c r="D44" s="671" t="s">
        <v>90</v>
      </c>
      <c r="E44" s="672" t="s">
        <v>775</v>
      </c>
      <c r="F44" s="666" t="s">
        <v>765</v>
      </c>
      <c r="G44" s="674"/>
      <c r="H44" s="1030"/>
      <c r="I44" s="674"/>
      <c r="J44" s="1030"/>
      <c r="K44" s="277"/>
    </row>
    <row s="2623" customFormat="1" customHeight="1" ht="11.25" hidden="1">
      <c r="A45" s="2232"/>
      <c r="B45" s="517"/>
      <c r="D45" s="671" t="s">
        <v>659</v>
      </c>
      <c r="E45" s="673" t="s">
        <v>776</v>
      </c>
      <c r="F45" s="666" t="s">
        <v>765</v>
      </c>
      <c r="G45" s="674"/>
      <c r="H45" s="1030"/>
      <c r="I45" s="674"/>
      <c r="J45" s="1030"/>
      <c r="K45" s="277"/>
    </row>
    <row s="2623" customFormat="1" customHeight="1" ht="11.25" hidden="1">
      <c r="A46" s="2232"/>
      <c r="B46" s="517"/>
      <c r="D46" s="671" t="s">
        <v>702</v>
      </c>
      <c r="E46" s="673" t="s">
        <v>777</v>
      </c>
      <c r="F46" s="666" t="s">
        <v>765</v>
      </c>
      <c r="G46" s="674"/>
      <c r="H46" s="1030"/>
      <c r="I46" s="674"/>
      <c r="J46" s="1030"/>
      <c r="K46" s="277"/>
    </row>
    <row s="2623" customFormat="1" customHeight="1" ht="11.25" hidden="1">
      <c r="A47" s="2232"/>
      <c r="B47" s="517"/>
      <c r="D47" s="671" t="s">
        <v>705</v>
      </c>
      <c r="E47" s="673" t="s">
        <v>778</v>
      </c>
      <c r="F47" s="666" t="s">
        <v>765</v>
      </c>
      <c r="G47" s="674"/>
      <c r="H47" s="1030"/>
      <c r="I47" s="674"/>
      <c r="J47" s="1030"/>
      <c r="K47" s="277"/>
    </row>
    <row s="2623" customFormat="1" customHeight="1" ht="11.25" hidden="1">
      <c r="A48" s="2232"/>
      <c r="B48" s="517"/>
      <c r="D48" s="671" t="s">
        <v>779</v>
      </c>
      <c r="E48" s="677" t="s">
        <v>780</v>
      </c>
      <c r="F48" s="666" t="s">
        <v>765</v>
      </c>
      <c r="G48" s="674"/>
      <c r="H48" s="1030"/>
      <c r="I48" s="674"/>
      <c r="J48" s="1030"/>
      <c r="K48" s="277"/>
    </row>
    <row s="2623" customFormat="1" customHeight="1" ht="11.25" hidden="1">
      <c r="A49" s="2232"/>
      <c r="B49" s="517"/>
      <c r="D49" s="671" t="s">
        <v>781</v>
      </c>
      <c r="E49" s="677" t="s">
        <v>782</v>
      </c>
      <c r="F49" s="666" t="s">
        <v>765</v>
      </c>
      <c r="G49" s="674"/>
      <c r="H49" s="1030"/>
      <c r="I49" s="674"/>
      <c r="J49" s="1030"/>
      <c r="K49" s="277"/>
    </row>
    <row s="2623" customFormat="1" customHeight="1" ht="11.25" hidden="1">
      <c r="A50" s="2232"/>
      <c r="B50" s="517"/>
      <c r="D50" s="671" t="s">
        <v>783</v>
      </c>
      <c r="E50" s="673" t="s">
        <v>784</v>
      </c>
      <c r="F50" s="666" t="s">
        <v>765</v>
      </c>
      <c r="G50" s="674"/>
      <c r="H50" s="1030"/>
      <c r="I50" s="674"/>
      <c r="J50" s="1030"/>
      <c r="K50" s="277"/>
    </row>
    <row s="2623" customFormat="1" customHeight="1" ht="11.25" hidden="1">
      <c r="A51" s="2232"/>
      <c r="B51" s="517"/>
      <c r="D51" s="671" t="s">
        <v>785</v>
      </c>
      <c r="E51" s="673" t="s">
        <v>786</v>
      </c>
      <c r="F51" s="666" t="s">
        <v>765</v>
      </c>
      <c r="G51" s="674"/>
      <c r="H51" s="1030"/>
      <c r="I51" s="674"/>
      <c r="J51" s="1030"/>
      <c r="K51" s="277"/>
    </row>
    <row s="2623" customFormat="1" customHeight="1" ht="45" hidden="1">
      <c r="A52" s="2232"/>
      <c r="B52" s="517"/>
      <c r="D52" s="671" t="s">
        <v>110</v>
      </c>
      <c r="E52" s="672" t="s">
        <v>787</v>
      </c>
      <c r="F52" s="666" t="s">
        <v>765</v>
      </c>
      <c r="G52" s="674"/>
      <c r="H52" s="1030"/>
      <c r="I52" s="674"/>
      <c r="J52" s="1030"/>
      <c r="K52" s="277"/>
    </row>
    <row s="2623" customFormat="1" customHeight="1" ht="11.25" hidden="1">
      <c r="A53" s="2232"/>
      <c r="B53" s="517"/>
      <c r="D53" s="671" t="s">
        <v>310</v>
      </c>
      <c r="E53" s="673" t="s">
        <v>776</v>
      </c>
      <c r="F53" s="666" t="s">
        <v>765</v>
      </c>
      <c r="G53" s="674"/>
      <c r="H53" s="1030"/>
      <c r="I53" s="674"/>
      <c r="J53" s="1030"/>
      <c r="K53" s="277"/>
    </row>
    <row s="2623" customFormat="1" customHeight="1" ht="11.25" hidden="1">
      <c r="A54" s="2232"/>
      <c r="B54" s="517"/>
      <c r="D54" s="671" t="s">
        <v>312</v>
      </c>
      <c r="E54" s="673" t="s">
        <v>777</v>
      </c>
      <c r="F54" s="666" t="s">
        <v>765</v>
      </c>
      <c r="G54" s="674"/>
      <c r="H54" s="1030"/>
      <c r="I54" s="674"/>
      <c r="J54" s="1030"/>
      <c r="K54" s="277"/>
    </row>
    <row s="2623" customFormat="1" customHeight="1" ht="11.25" hidden="1">
      <c r="A55" s="2232"/>
      <c r="B55" s="517"/>
      <c r="D55" s="671" t="s">
        <v>315</v>
      </c>
      <c r="E55" s="673" t="s">
        <v>778</v>
      </c>
      <c r="F55" s="666" t="s">
        <v>765</v>
      </c>
      <c r="G55" s="674"/>
      <c r="H55" s="1030"/>
      <c r="I55" s="674"/>
      <c r="J55" s="1030"/>
      <c r="K55" s="277"/>
    </row>
    <row s="2623" customFormat="1" customHeight="1" ht="11.25" hidden="1">
      <c r="A56" s="2232"/>
      <c r="B56" s="517"/>
      <c r="D56" s="671" t="s">
        <v>788</v>
      </c>
      <c r="E56" s="677" t="s">
        <v>780</v>
      </c>
      <c r="F56" s="666" t="s">
        <v>765</v>
      </c>
      <c r="G56" s="674"/>
      <c r="H56" s="1030"/>
      <c r="I56" s="674"/>
      <c r="J56" s="1030"/>
      <c r="K56" s="277"/>
    </row>
    <row s="2623" customFormat="1" customHeight="1" ht="11.25" hidden="1">
      <c r="A57" s="2232"/>
      <c r="B57" s="517"/>
      <c r="D57" s="671" t="s">
        <v>789</v>
      </c>
      <c r="E57" s="677" t="s">
        <v>782</v>
      </c>
      <c r="F57" s="666" t="s">
        <v>765</v>
      </c>
      <c r="G57" s="674"/>
      <c r="H57" s="1030"/>
      <c r="I57" s="674"/>
      <c r="J57" s="1030"/>
      <c r="K57" s="277"/>
    </row>
    <row s="2623" customFormat="1" customHeight="1" ht="11.25" hidden="1">
      <c r="A58" s="2232"/>
      <c r="B58" s="517"/>
      <c r="D58" s="671" t="s">
        <v>317</v>
      </c>
      <c r="E58" s="673" t="s">
        <v>784</v>
      </c>
      <c r="F58" s="666" t="s">
        <v>765</v>
      </c>
      <c r="G58" s="674"/>
      <c r="H58" s="1030"/>
      <c r="I58" s="674"/>
      <c r="J58" s="1030"/>
      <c r="K58" s="277"/>
    </row>
    <row s="2623" customFormat="1" customHeight="1" ht="11.25" hidden="1">
      <c r="A59" s="2232"/>
      <c r="B59" s="517"/>
      <c r="D59" s="671" t="s">
        <v>790</v>
      </c>
      <c r="E59" s="673" t="s">
        <v>786</v>
      </c>
      <c r="F59" s="666" t="s">
        <v>765</v>
      </c>
      <c r="G59" s="674"/>
      <c r="H59" s="1030"/>
      <c r="I59" s="674"/>
      <c r="J59" s="1030"/>
      <c r="K59" s="277"/>
    </row>
    <row s="2623" customFormat="1" customHeight="1" ht="33.75" hidden="1">
      <c r="A60" s="2232"/>
      <c r="B60" s="517"/>
      <c r="D60" s="671" t="s">
        <v>91</v>
      </c>
      <c r="E60" s="672" t="s">
        <v>791</v>
      </c>
      <c r="F60" s="727" t="s">
        <v>550</v>
      </c>
      <c r="G60" s="748"/>
      <c r="H60" s="1030"/>
      <c r="I60" s="748"/>
      <c r="J60" s="1030"/>
      <c r="K60" s="290" t="s">
        <v>792</v>
      </c>
    </row>
    <row s="2623" customFormat="1" customHeight="1" ht="33.75" hidden="1">
      <c r="A61" s="2232"/>
      <c r="B61" s="517"/>
      <c r="D61" s="671" t="s">
        <v>92</v>
      </c>
      <c r="E61" s="672" t="s">
        <v>793</v>
      </c>
      <c r="F61" s="732" t="s">
        <v>726</v>
      </c>
      <c r="G61" s="674"/>
      <c r="H61" s="1030"/>
      <c r="I61" s="674"/>
      <c r="J61" s="1030"/>
      <c r="K61" s="277"/>
    </row>
    <row s="2623" customFormat="1" customHeight="1" ht="22.5" hidden="1">
      <c r="A62" s="2232"/>
      <c r="B62" s="517" t="s">
        <v>580</v>
      </c>
      <c r="D62" s="671" t="s">
        <v>111</v>
      </c>
      <c r="E62" s="672" t="s">
        <v>794</v>
      </c>
      <c r="F62" s="732" t="s">
        <v>301</v>
      </c>
      <c r="G62" s="388"/>
      <c r="H62" s="1030"/>
      <c r="I62" s="388"/>
      <c r="J62" s="1030"/>
      <c r="K62" s="277" t="s">
        <v>795</v>
      </c>
    </row>
    <row s="2623" customFormat="1" customHeight="1" ht="45" hidden="1">
      <c r="A63" s="2232"/>
      <c r="B63" s="517" t="s">
        <v>580</v>
      </c>
      <c r="D63" s="671" t="s">
        <v>796</v>
      </c>
      <c r="E63" s="673" t="s">
        <v>797</v>
      </c>
      <c r="F63" s="727" t="s">
        <v>301</v>
      </c>
      <c r="G63" s="388"/>
      <c r="H63" s="1030"/>
      <c r="I63" s="388"/>
      <c r="J63" s="1030"/>
      <c r="K63" s="277" t="s">
        <v>795</v>
      </c>
    </row>
    <row s="2627" customFormat="1" customHeight="1" ht="11.25">
      <c r="A64" s="1040"/>
      <c r="B64" s="524"/>
      <c r="D64" s="1041"/>
      <c r="E64" s="1042"/>
    </row>
    <row s="2623" customFormat="1" customHeight="1" ht="22.5" hidden="1">
      <c r="A65" s="2232" t="s">
        <v>798</v>
      </c>
      <c r="B65" s="517"/>
      <c r="D65" s="671">
        <v>1</v>
      </c>
      <c r="E65" s="750" t="s">
        <v>799</v>
      </c>
      <c r="F65" s="746" t="s">
        <v>716</v>
      </c>
      <c r="G65" s="747"/>
      <c r="H65" s="1036"/>
      <c r="I65" s="747"/>
      <c r="J65" s="1036"/>
      <c r="K65" s="289" t="s">
        <v>800</v>
      </c>
    </row>
    <row s="2623" customFormat="1" customHeight="1" ht="56.25" hidden="1">
      <c r="A66" s="2232"/>
      <c r="B66" s="517"/>
      <c r="D66" s="749" t="s">
        <v>109</v>
      </c>
      <c r="E66" s="713" t="s">
        <v>801</v>
      </c>
      <c r="F66" s="666" t="s">
        <v>538</v>
      </c>
      <c r="G66" s="666" t="s">
        <v>538</v>
      </c>
      <c r="H66" s="525"/>
      <c r="I66" s="666" t="s">
        <v>538</v>
      </c>
      <c r="J66" s="525"/>
      <c r="K66" s="277"/>
    </row>
    <row s="2623" customFormat="1" customHeight="1" ht="33.75" hidden="1">
      <c r="A67" s="2232"/>
      <c r="B67" s="517"/>
      <c r="D67" s="749" t="s">
        <v>614</v>
      </c>
      <c r="E67" s="961" t="s">
        <v>802</v>
      </c>
      <c r="F67" s="666" t="s">
        <v>768</v>
      </c>
      <c r="G67" s="733"/>
      <c r="H67" s="525"/>
      <c r="I67" s="733"/>
      <c r="J67" s="525"/>
      <c r="K67" s="277"/>
    </row>
    <row s="2623" customFormat="1" customHeight="1" ht="22.5" hidden="1">
      <c r="A68" s="2232"/>
      <c r="B68" s="517"/>
      <c r="D68" s="749" t="s">
        <v>302</v>
      </c>
      <c r="E68" s="961" t="s">
        <v>803</v>
      </c>
      <c r="F68" s="666" t="s">
        <v>768</v>
      </c>
      <c r="G68" s="733"/>
      <c r="H68" s="525"/>
      <c r="I68" s="733"/>
      <c r="J68" s="525"/>
      <c r="K68" s="277"/>
    </row>
    <row s="2623" customFormat="1" customHeight="1" ht="22.5" hidden="1">
      <c r="A69" s="2232"/>
      <c r="B69" s="517"/>
      <c r="D69" s="749" t="s">
        <v>305</v>
      </c>
      <c r="E69" s="961" t="s">
        <v>804</v>
      </c>
      <c r="F69" s="727" t="s">
        <v>550</v>
      </c>
      <c r="G69" s="748"/>
      <c r="H69" s="525"/>
      <c r="I69" s="748"/>
      <c r="J69" s="525"/>
      <c r="K69" s="277"/>
    </row>
    <row s="2623" customFormat="1" customHeight="1" ht="22.5" hidden="1">
      <c r="A70" s="2232"/>
      <c r="B70" s="517"/>
      <c r="D70" s="749" t="s">
        <v>634</v>
      </c>
      <c r="E70" s="961" t="s">
        <v>805</v>
      </c>
      <c r="F70" s="727" t="s">
        <v>550</v>
      </c>
      <c r="G70" s="748"/>
      <c r="H70" s="525"/>
      <c r="I70" s="748"/>
      <c r="J70" s="525"/>
      <c r="K70" s="277"/>
    </row>
    <row s="2623" customFormat="1" customHeight="1" ht="22.5" hidden="1">
      <c r="A71" s="2232"/>
      <c r="B71" s="517"/>
      <c r="D71" s="671" t="s">
        <v>89</v>
      </c>
      <c r="E71" s="672" t="s">
        <v>806</v>
      </c>
      <c r="F71" s="666" t="s">
        <v>768</v>
      </c>
      <c r="G71" s="563"/>
      <c r="H71" s="1037"/>
      <c r="I71" s="563"/>
      <c r="J71" s="1037"/>
      <c r="K71" s="290"/>
    </row>
    <row s="2623" customFormat="1" customHeight="1" ht="56.25" hidden="1">
      <c r="A72" s="2232"/>
      <c r="B72" s="517"/>
      <c r="D72" s="671" t="s">
        <v>90</v>
      </c>
      <c r="E72" s="672" t="s">
        <v>807</v>
      </c>
      <c r="F72" s="727" t="s">
        <v>550</v>
      </c>
      <c r="G72" s="748"/>
      <c r="H72" s="1030"/>
      <c r="I72" s="748"/>
      <c r="J72" s="1030"/>
      <c r="K72" s="290"/>
    </row>
    <row s="2623" customFormat="1" customHeight="1" ht="33.75" hidden="1">
      <c r="A73" s="2232"/>
      <c r="B73" s="517"/>
      <c r="D73" s="671" t="s">
        <v>110</v>
      </c>
      <c r="E73" s="672" t="s">
        <v>808</v>
      </c>
      <c r="F73" s="732" t="s">
        <v>726</v>
      </c>
      <c r="G73" s="674"/>
      <c r="H73" s="1030"/>
      <c r="I73" s="674"/>
      <c r="J73" s="1030"/>
      <c r="K73" s="277"/>
    </row>
    <row s="2623" customFormat="1" customHeight="1" ht="22.5" hidden="1">
      <c r="A74" s="2232"/>
      <c r="B74" s="517" t="s">
        <v>580</v>
      </c>
      <c r="D74" s="671" t="s">
        <v>91</v>
      </c>
      <c r="E74" s="672" t="s">
        <v>809</v>
      </c>
      <c r="F74" s="732" t="s">
        <v>301</v>
      </c>
      <c r="G74" s="388"/>
      <c r="H74" s="1030"/>
      <c r="I74" s="388"/>
      <c r="J74" s="1030"/>
      <c r="K74" s="277" t="s">
        <v>795</v>
      </c>
    </row>
    <row s="2623" customFormat="1" customHeight="1" ht="45" hidden="1">
      <c r="A75" s="2232"/>
      <c r="B75" s="517" t="s">
        <v>580</v>
      </c>
      <c r="D75" s="671" t="s">
        <v>810</v>
      </c>
      <c r="E75" s="673" t="s">
        <v>811</v>
      </c>
      <c r="F75" s="727" t="s">
        <v>301</v>
      </c>
      <c r="G75" s="388"/>
      <c r="H75" s="1030"/>
      <c r="I75" s="388"/>
      <c r="J75" s="1030"/>
      <c r="K75" s="277" t="s">
        <v>795</v>
      </c>
    </row>
    <row s="2627" customFormat="1" customHeight="1" ht="11.25">
      <c r="A76" s="1040"/>
      <c r="B76" s="524"/>
      <c r="D76" s="1041"/>
      <c r="E76" s="1042"/>
    </row>
    <row s="2623" customFormat="1" customHeight="1" ht="11.25" hidden="1">
      <c r="A77" s="2232" t="s">
        <v>812</v>
      </c>
      <c r="B77" s="517"/>
      <c r="D77" s="671">
        <v>1</v>
      </c>
      <c r="E77" s="672" t="s">
        <v>813</v>
      </c>
      <c r="F77" s="727" t="s">
        <v>716</v>
      </c>
      <c r="G77" s="730"/>
      <c r="H77" s="1030"/>
      <c r="I77" s="730"/>
      <c r="J77" s="1030"/>
      <c r="K77" s="277" t="s">
        <v>814</v>
      </c>
    </row>
    <row s="2623" customFormat="1" customHeight="1" ht="11.25" hidden="1">
      <c r="A78" s="2232"/>
      <c r="B78" s="517"/>
      <c r="D78" s="671" t="s">
        <v>109</v>
      </c>
      <c r="E78" s="672" t="s">
        <v>815</v>
      </c>
      <c r="F78" s="727" t="s">
        <v>716</v>
      </c>
      <c r="G78" s="730"/>
      <c r="H78" s="1030"/>
      <c r="I78" s="730"/>
      <c r="J78" s="1030"/>
      <c r="K78" s="277" t="s">
        <v>816</v>
      </c>
    </row>
    <row s="2623" customFormat="1" customHeight="1" ht="22.5" hidden="1">
      <c r="A79" s="2232"/>
      <c r="B79" s="517"/>
      <c r="D79" s="671" t="s">
        <v>89</v>
      </c>
      <c r="E79" s="728" t="s">
        <v>817</v>
      </c>
      <c r="F79" s="666" t="s">
        <v>765</v>
      </c>
      <c r="G79" s="730"/>
      <c r="H79" s="1030"/>
      <c r="I79" s="730"/>
      <c r="J79" s="1030"/>
      <c r="K79" s="277" t="s">
        <v>818</v>
      </c>
    </row>
    <row s="2623" customFormat="1" customHeight="1" ht="11.25" hidden="1">
      <c r="A80" s="2232"/>
      <c r="B80" s="517"/>
      <c r="D80" s="671" t="s">
        <v>321</v>
      </c>
      <c r="E80" s="729" t="s">
        <v>819</v>
      </c>
      <c r="F80" s="666" t="s">
        <v>765</v>
      </c>
      <c r="G80" s="730"/>
      <c r="H80" s="1030"/>
      <c r="I80" s="730"/>
      <c r="J80" s="1030"/>
      <c r="K80" s="277"/>
    </row>
    <row s="2623" customFormat="1" customHeight="1" ht="11.25" hidden="1">
      <c r="A81" s="2232"/>
      <c r="B81" s="517"/>
      <c r="D81" s="671" t="s">
        <v>329</v>
      </c>
      <c r="E81" s="729" t="s">
        <v>820</v>
      </c>
      <c r="F81" s="666" t="s">
        <v>765</v>
      </c>
      <c r="G81" s="730"/>
      <c r="H81" s="1030"/>
      <c r="I81" s="730"/>
      <c r="J81" s="1030"/>
      <c r="K81" s="277"/>
    </row>
    <row s="2623" customFormat="1" customHeight="1" ht="11.25" hidden="1">
      <c r="A82" s="2232"/>
      <c r="B82" s="517"/>
      <c r="D82" s="671" t="s">
        <v>331</v>
      </c>
      <c r="E82" s="729" t="s">
        <v>821</v>
      </c>
      <c r="F82" s="666" t="s">
        <v>765</v>
      </c>
      <c r="G82" s="730"/>
      <c r="H82" s="1030"/>
      <c r="I82" s="730"/>
      <c r="J82" s="1030"/>
      <c r="K82" s="277"/>
    </row>
    <row s="2623" customFormat="1" customHeight="1" ht="11.25" hidden="1">
      <c r="A83" s="2232"/>
      <c r="B83" s="517"/>
      <c r="D83" s="671" t="s">
        <v>333</v>
      </c>
      <c r="E83" s="729" t="s">
        <v>822</v>
      </c>
      <c r="F83" s="666" t="s">
        <v>765</v>
      </c>
      <c r="G83" s="730"/>
      <c r="H83" s="1030"/>
      <c r="I83" s="730"/>
      <c r="J83" s="1030"/>
      <c r="K83" s="277"/>
    </row>
    <row s="2623" customFormat="1" customHeight="1" ht="11.25" hidden="1">
      <c r="A84" s="2232"/>
      <c r="B84" s="517"/>
      <c r="D84" s="671" t="s">
        <v>823</v>
      </c>
      <c r="E84" s="729" t="s">
        <v>824</v>
      </c>
      <c r="F84" s="666" t="s">
        <v>765</v>
      </c>
      <c r="G84" s="730"/>
      <c r="H84" s="1030"/>
      <c r="I84" s="730"/>
      <c r="J84" s="1030"/>
      <c r="K84" s="277"/>
    </row>
    <row s="2623" customFormat="1" customHeight="1" ht="11.25" hidden="1">
      <c r="A85" s="2232"/>
      <c r="B85" s="517"/>
      <c r="D85" s="671" t="s">
        <v>825</v>
      </c>
      <c r="E85" s="729" t="s">
        <v>826</v>
      </c>
      <c r="F85" s="666" t="s">
        <v>765</v>
      </c>
      <c r="G85" s="730"/>
      <c r="H85" s="1030"/>
      <c r="I85" s="730"/>
      <c r="J85" s="1030"/>
      <c r="K85" s="277"/>
    </row>
    <row s="2623" customFormat="1" customHeight="1" ht="11.25" hidden="1">
      <c r="A86" s="2232"/>
      <c r="B86" s="517"/>
      <c r="D86" s="671" t="s">
        <v>827</v>
      </c>
      <c r="E86" s="729" t="s">
        <v>828</v>
      </c>
      <c r="F86" s="666" t="s">
        <v>765</v>
      </c>
      <c r="G86" s="730"/>
      <c r="H86" s="1030"/>
      <c r="I86" s="730"/>
      <c r="J86" s="1030"/>
      <c r="K86" s="277"/>
    </row>
    <row s="2623" customFormat="1" customHeight="1" ht="45" hidden="1">
      <c r="A87" s="2232"/>
      <c r="B87" s="517"/>
      <c r="D87" s="671" t="s">
        <v>90</v>
      </c>
      <c r="E87" s="672" t="s">
        <v>829</v>
      </c>
      <c r="F87" s="666" t="s">
        <v>765</v>
      </c>
      <c r="G87" s="730"/>
      <c r="H87" s="1030"/>
      <c r="I87" s="730"/>
      <c r="J87" s="1030"/>
      <c r="K87" s="277" t="s">
        <v>830</v>
      </c>
    </row>
    <row s="2623" customFormat="1" customHeight="1" ht="11.25" hidden="1">
      <c r="A88" s="2232"/>
      <c r="B88" s="517"/>
      <c r="D88" s="671" t="s">
        <v>659</v>
      </c>
      <c r="E88" s="729" t="s">
        <v>819</v>
      </c>
      <c r="F88" s="666" t="s">
        <v>765</v>
      </c>
      <c r="G88" s="730"/>
      <c r="H88" s="1030"/>
      <c r="I88" s="730"/>
      <c r="J88" s="1030"/>
      <c r="K88" s="277"/>
    </row>
    <row s="2623" customFormat="1" customHeight="1" ht="11.25" hidden="1">
      <c r="A89" s="2232"/>
      <c r="B89" s="517"/>
      <c r="D89" s="671" t="s">
        <v>702</v>
      </c>
      <c r="E89" s="729" t="s">
        <v>820</v>
      </c>
      <c r="F89" s="666" t="s">
        <v>765</v>
      </c>
      <c r="G89" s="730"/>
      <c r="H89" s="1030"/>
      <c r="I89" s="730"/>
      <c r="J89" s="1030"/>
      <c r="K89" s="277"/>
    </row>
    <row s="2623" customFormat="1" customHeight="1" ht="11.25" hidden="1">
      <c r="A90" s="2232"/>
      <c r="B90" s="517"/>
      <c r="D90" s="671" t="s">
        <v>705</v>
      </c>
      <c r="E90" s="729" t="s">
        <v>821</v>
      </c>
      <c r="F90" s="666" t="s">
        <v>765</v>
      </c>
      <c r="G90" s="730"/>
      <c r="H90" s="1030"/>
      <c r="I90" s="730"/>
      <c r="J90" s="1030"/>
      <c r="K90" s="277"/>
    </row>
    <row s="2623" customFormat="1" customHeight="1" ht="11.25" hidden="1">
      <c r="A91" s="2232"/>
      <c r="B91" s="517"/>
      <c r="D91" s="671" t="s">
        <v>783</v>
      </c>
      <c r="E91" s="729" t="s">
        <v>822</v>
      </c>
      <c r="F91" s="666" t="s">
        <v>765</v>
      </c>
      <c r="G91" s="730"/>
      <c r="H91" s="1030"/>
      <c r="I91" s="730"/>
      <c r="J91" s="1030"/>
      <c r="K91" s="277"/>
    </row>
    <row s="2623" customFormat="1" customHeight="1" ht="11.25" hidden="1">
      <c r="A92" s="2232"/>
      <c r="B92" s="517"/>
      <c r="D92" s="671" t="s">
        <v>785</v>
      </c>
      <c r="E92" s="729" t="s">
        <v>824</v>
      </c>
      <c r="F92" s="666" t="s">
        <v>765</v>
      </c>
      <c r="G92" s="730"/>
      <c r="H92" s="1030"/>
      <c r="I92" s="730"/>
      <c r="J92" s="1030"/>
      <c r="K92" s="277"/>
    </row>
    <row s="2623" customFormat="1" customHeight="1" ht="11.25" hidden="1">
      <c r="A93" s="2232"/>
      <c r="B93" s="517"/>
      <c r="D93" s="671" t="s">
        <v>831</v>
      </c>
      <c r="E93" s="729" t="s">
        <v>826</v>
      </c>
      <c r="F93" s="666" t="s">
        <v>765</v>
      </c>
      <c r="G93" s="730"/>
      <c r="H93" s="1030"/>
      <c r="I93" s="730"/>
      <c r="J93" s="1030"/>
      <c r="K93" s="277"/>
    </row>
    <row s="2623" customFormat="1" customHeight="1" ht="11.25" hidden="1">
      <c r="A94" s="2232"/>
      <c r="B94" s="517"/>
      <c r="D94" s="671" t="s">
        <v>832</v>
      </c>
      <c r="E94" s="729" t="s">
        <v>828</v>
      </c>
      <c r="F94" s="666" t="s">
        <v>765</v>
      </c>
      <c r="G94" s="730"/>
      <c r="H94" s="1030"/>
      <c r="I94" s="730"/>
      <c r="J94" s="1030"/>
      <c r="K94" s="277"/>
    </row>
    <row s="2623" customFormat="1" customHeight="1" ht="24.75" hidden="1">
      <c r="A95" s="2232"/>
      <c r="B95" s="517"/>
      <c r="D95" s="671" t="s">
        <v>110</v>
      </c>
      <c r="E95" s="672" t="s">
        <v>833</v>
      </c>
      <c r="F95" s="731" t="s">
        <v>550</v>
      </c>
      <c r="G95" s="733"/>
      <c r="H95" s="1030"/>
      <c r="I95" s="733"/>
      <c r="J95" s="1030"/>
      <c r="K95" s="277" t="s">
        <v>834</v>
      </c>
    </row>
    <row s="2623" customFormat="1" customHeight="1" ht="33.75" hidden="1">
      <c r="A96" s="2232"/>
      <c r="B96" s="517"/>
      <c r="D96" s="671" t="s">
        <v>91</v>
      </c>
      <c r="E96" s="672" t="s">
        <v>835</v>
      </c>
      <c r="F96" s="732" t="s">
        <v>726</v>
      </c>
      <c r="G96" s="734"/>
      <c r="H96" s="1030"/>
      <c r="I96" s="734"/>
      <c r="J96" s="1030"/>
      <c r="K96" s="277"/>
    </row>
    <row s="2623" customFormat="1" customHeight="1" ht="22.5" hidden="1">
      <c r="A97" s="2232"/>
      <c r="B97" s="517" t="s">
        <v>580</v>
      </c>
      <c r="D97" s="671" t="s">
        <v>92</v>
      </c>
      <c r="E97" s="672" t="s">
        <v>836</v>
      </c>
      <c r="F97" s="732" t="s">
        <v>301</v>
      </c>
      <c r="G97" s="391"/>
      <c r="H97" s="1030"/>
      <c r="I97" s="391"/>
      <c r="J97" s="1030"/>
      <c r="K97" s="277" t="s">
        <v>795</v>
      </c>
    </row>
    <row s="2623" customFormat="1" customHeight="1" ht="45" hidden="1">
      <c r="A98" s="2232"/>
      <c r="B98" s="517" t="s">
        <v>580</v>
      </c>
      <c r="D98" s="671" t="s">
        <v>837</v>
      </c>
      <c r="E98" s="673" t="s">
        <v>838</v>
      </c>
      <c r="F98" s="727" t="s">
        <v>301</v>
      </c>
      <c r="G98" s="391"/>
      <c r="H98" s="1030"/>
      <c r="I98" s="391"/>
      <c r="J98" s="1030"/>
      <c r="K98" s="277" t="s">
        <v>795</v>
      </c>
    </row>
    <row s="2623" customFormat="1" customHeight="1" ht="95.25" hidden="1">
      <c r="A99" s="2232"/>
      <c r="B99" s="517" t="s">
        <v>580</v>
      </c>
      <c r="D99" s="671" t="s">
        <v>111</v>
      </c>
      <c r="E99" s="672" t="s">
        <v>839</v>
      </c>
      <c r="F99" s="727" t="s">
        <v>301</v>
      </c>
      <c r="G99" s="391"/>
      <c r="H99" s="1030"/>
      <c r="I99" s="391"/>
      <c r="J99" s="1030"/>
      <c r="K99" s="277" t="s">
        <v>795</v>
      </c>
    </row>
    <row s="2623" customFormat="1" customHeight="1" ht="22.5" hidden="1">
      <c r="A100" s="2232"/>
      <c r="B100" s="517" t="s">
        <v>580</v>
      </c>
      <c r="D100" s="671" t="s">
        <v>147</v>
      </c>
      <c r="E100" s="672" t="s">
        <v>840</v>
      </c>
      <c r="F100" s="727" t="s">
        <v>301</v>
      </c>
      <c r="G100" s="391"/>
      <c r="H100" s="1030"/>
      <c r="I100" s="391"/>
      <c r="J100" s="1030"/>
      <c r="K100" s="277" t="s">
        <v>795</v>
      </c>
    </row>
    <row s="2627"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31927-EE0B-F039-1D56-0A4DE76B73F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253" width="9.140625" hidden="1" customWidth="1"/>
    <col min="2" max="2" style="3255" width="9.140625" hidden="1" customWidth="1"/>
    <col min="3" max="3" style="5212" width="4.7109375" customWidth="1"/>
    <col min="4" max="4" style="3255" width="6.28125" customWidth="1"/>
    <col min="5" max="5" style="3255" width="36.7109375" customWidth="1"/>
    <col min="6" max="6" style="3255" width="9.57421875" customWidth="1"/>
    <col min="7" max="7" style="2623" width="25.7109375" hidden="1" customWidth="1"/>
    <col min="8" max="8" style="2623" width="33.7109375" hidden="1" customWidth="1"/>
    <col min="9" max="9" style="3255" width="25.7109375" customWidth="1"/>
    <col min="10" max="10" style="3255" width="33.7109375" customWidth="1"/>
    <col min="11" max="11" style="2624" width="93.421875" customWidth="1"/>
    <col min="12" max="20" style="3255" width="10.57421875"/>
    <col min="21" max="21" style="5146" width="10.57421875"/>
  </cols>
  <sheetData>
    <row s="2624" customFormat="1" customHeight="1" ht="15" hidden="1">
      <c r="C1" s="678"/>
      <c r="G1" s="423">
        <v>4</v>
      </c>
      <c r="I1" s="423">
        <v>4</v>
      </c>
      <c r="U1" s="426"/>
    </row>
    <row s="2624" customFormat="1" customHeight="1" ht="15" hidden="1">
      <c r="C2" s="678"/>
      <c r="U2" s="426"/>
    </row>
    <row customHeight="1" ht="22.5" hidden="1">
      <c r="A3" s="511"/>
      <c r="B3" s="2234"/>
      <c r="C3" s="2235"/>
      <c r="D3" s="695" t="str">
        <f>B3&amp;".1"</f>
        <v>.1</v>
      </c>
      <c r="E3" s="696" t="s">
        <v>841</v>
      </c>
      <c r="F3" s="697" t="s">
        <v>301</v>
      </c>
      <c r="G3" s="692"/>
      <c r="H3" s="407"/>
      <c r="I3" s="692"/>
      <c r="J3" s="407"/>
      <c r="K3" s="277" t="s">
        <v>842</v>
      </c>
    </row>
    <row customHeight="1" ht="15" hidden="1">
      <c r="A4" s="511"/>
      <c r="B4" s="2234"/>
      <c r="C4" s="2235"/>
      <c r="D4" s="695" t="str">
        <f>B3&amp;".2"</f>
        <v>.2</v>
      </c>
      <c r="E4" s="696" t="s">
        <v>843</v>
      </c>
      <c r="F4" s="697" t="s">
        <v>301</v>
      </c>
      <c r="G4" s="1778" t="s">
        <v>24</v>
      </c>
      <c r="H4" s="407"/>
      <c r="I4" s="1778" t="s">
        <v>24</v>
      </c>
      <c r="J4" s="407"/>
      <c r="K4" s="277" t="s">
        <v>844</v>
      </c>
    </row>
    <row s="2624" customFormat="1" customHeight="1" ht="15" hidden="1">
      <c r="C5" s="678"/>
      <c r="U5" s="426"/>
    </row>
    <row customHeight="1" ht="22.5" hidden="1">
      <c r="A6" s="511"/>
      <c r="B6" s="2234"/>
      <c r="C6" s="2235"/>
      <c r="D6" s="695" t="str">
        <f>B6&amp;".1"</f>
        <v>.1</v>
      </c>
      <c r="E6" s="696" t="s">
        <v>845</v>
      </c>
      <c r="F6" s="697" t="s">
        <v>301</v>
      </c>
      <c r="G6" s="692"/>
      <c r="H6" s="407"/>
      <c r="I6" s="692"/>
      <c r="J6" s="407"/>
      <c r="K6" s="277" t="s">
        <v>846</v>
      </c>
    </row>
    <row customHeight="1" ht="15" hidden="1">
      <c r="A7" s="511"/>
      <c r="B7" s="2234"/>
      <c r="C7" s="2235"/>
      <c r="D7" s="695" t="str">
        <f>B6&amp;".2"</f>
        <v>.2</v>
      </c>
      <c r="E7" s="696" t="s">
        <v>843</v>
      </c>
      <c r="F7" s="697" t="s">
        <v>301</v>
      </c>
      <c r="G7" s="1778" t="s">
        <v>24</v>
      </c>
      <c r="H7" s="407"/>
      <c r="I7" s="1778" t="s">
        <v>24</v>
      </c>
      <c r="J7" s="407"/>
      <c r="K7" s="277" t="s">
        <v>844</v>
      </c>
    </row>
    <row s="2624" customFormat="1" customHeight="1" ht="15" hidden="1">
      <c r="C8" s="678"/>
      <c r="U8" s="426"/>
    </row>
    <row customHeight="1" ht="22.5" hidden="1">
      <c r="A9" s="511"/>
      <c r="B9" s="2234"/>
      <c r="C9" s="2235"/>
      <c r="D9" s="695" t="str">
        <f>B9&amp;".1"</f>
        <v>.1</v>
      </c>
      <c r="E9" s="696" t="s">
        <v>847</v>
      </c>
      <c r="F9" s="697" t="s">
        <v>301</v>
      </c>
      <c r="G9" s="703" t="s">
        <v>24</v>
      </c>
      <c r="H9" s="407" t="s">
        <v>24</v>
      </c>
      <c r="I9" s="703" t="s">
        <v>24</v>
      </c>
      <c r="J9" s="407" t="s">
        <v>24</v>
      </c>
      <c r="K9" s="277"/>
    </row>
    <row customHeight="1" ht="15" hidden="1">
      <c r="A10" s="511"/>
      <c r="B10" s="2234"/>
      <c r="C10" s="2235"/>
      <c r="D10" s="695" t="str">
        <f>B9&amp;".2"</f>
        <v>.2</v>
      </c>
      <c r="E10" s="696" t="s">
        <v>848</v>
      </c>
      <c r="F10" s="697" t="s">
        <v>301</v>
      </c>
      <c r="G10" s="1772" t="s">
        <v>24</v>
      </c>
      <c r="H10" s="407" t="s">
        <v>24</v>
      </c>
      <c r="I10" s="1772" t="s">
        <v>24</v>
      </c>
      <c r="J10" s="407" t="s">
        <v>24</v>
      </c>
      <c r="K10" s="277" t="s">
        <v>849</v>
      </c>
    </row>
    <row customHeight="1" ht="15" hidden="1">
      <c r="A11" s="511"/>
      <c r="B11" s="2234"/>
      <c r="C11" s="2235"/>
      <c r="D11" s="695" t="str">
        <f>B9&amp;".3"</f>
        <v>.3</v>
      </c>
      <c r="E11" s="696" t="s">
        <v>850</v>
      </c>
      <c r="F11" s="697" t="s">
        <v>301</v>
      </c>
      <c r="G11" s="1772" t="s">
        <v>24</v>
      </c>
      <c r="H11" s="407" t="s">
        <v>24</v>
      </c>
      <c r="I11" s="1772" t="s">
        <v>24</v>
      </c>
      <c r="J11" s="407" t="s">
        <v>24</v>
      </c>
      <c r="K11" s="277" t="s">
        <v>851</v>
      </c>
    </row>
    <row s="2624" customFormat="1" customHeight="1" ht="15" hidden="1">
      <c r="C12" s="678"/>
      <c r="U12" s="426"/>
    </row>
    <row customHeight="1" ht="33.75" hidden="1">
      <c r="A13" s="511"/>
      <c r="B13" s="2234"/>
      <c r="C13" s="2235"/>
      <c r="D13" s="695" t="str">
        <f>B13&amp;".1"</f>
        <v>.1</v>
      </c>
      <c r="E13" s="696" t="s">
        <v>852</v>
      </c>
      <c r="F13" s="697" t="s">
        <v>301</v>
      </c>
      <c r="G13" s="703" t="s">
        <v>24</v>
      </c>
      <c r="H13" s="407" t="s">
        <v>24</v>
      </c>
      <c r="I13" s="703" t="s">
        <v>24</v>
      </c>
      <c r="J13" s="407" t="s">
        <v>24</v>
      </c>
      <c r="K13" s="277" t="s">
        <v>853</v>
      </c>
    </row>
    <row customHeight="1" ht="15" hidden="1">
      <c r="B14" s="2234"/>
      <c r="C14" s="2235"/>
      <c r="D14" s="695" t="str">
        <f>B13&amp;".2"</f>
        <v>.2</v>
      </c>
      <c r="E14" s="696" t="s">
        <v>854</v>
      </c>
      <c r="F14" s="697" t="s">
        <v>301</v>
      </c>
      <c r="G14" s="1772" t="s">
        <v>24</v>
      </c>
      <c r="H14" s="407" t="s">
        <v>24</v>
      </c>
      <c r="I14" s="1772" t="s">
        <v>24</v>
      </c>
      <c r="J14" s="407" t="s">
        <v>24</v>
      </c>
      <c r="K14" s="277" t="s">
        <v>855</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Филиал "Шатурская ГРЭС" ПАО "Юнипро"</v>
      </c>
      <c r="E23" s="2053"/>
      <c r="F23" s="2053"/>
      <c r="G23" s="2053"/>
      <c r="H23" s="2053"/>
      <c r="I23" s="2053"/>
      <c r="J23" s="682"/>
      <c r="K23" s="543"/>
    </row>
    <row customHeight="1" ht="15">
      <c r="C24" s="162"/>
      <c r="D24" s="515"/>
      <c r="E24" s="515"/>
      <c r="F24" s="515"/>
      <c r="G24" s="543">
        <v>22</v>
      </c>
      <c r="H24" s="758"/>
      <c r="I24" s="543">
        <v>22</v>
      </c>
      <c r="J24" s="758"/>
    </row>
    <row s="2623" customFormat="1" customHeight="1" ht="0.75">
      <c r="A25" s="765"/>
      <c r="C25" s="162"/>
      <c r="D25" s="515"/>
      <c r="E25" s="515"/>
      <c r="F25" s="515"/>
      <c r="G25" s="543"/>
      <c r="H25" s="758"/>
      <c r="I25" s="543" t="s">
        <v>116</v>
      </c>
      <c r="J25" s="758"/>
      <c r="K25" s="423"/>
      <c r="U25" s="681"/>
    </row>
    <row customHeight="1" ht="15">
      <c r="C26" s="162"/>
      <c r="D26" s="717"/>
      <c r="E26" s="2213" t="s">
        <v>104</v>
      </c>
      <c r="F26" s="2214"/>
      <c r="G26" s="2236" t="str">
        <f>IF(G25="","",INDEX(DIFFERENTIATION_UNMERGE_VD,MATCH(G25,DIFFERENTIATION_ID_DIFF,0)))</f>
        <v/>
      </c>
      <c r="H26" s="2237"/>
      <c r="I26" s="2236">
        <f>IF(I25="","",INDEX(DIFFERENTIATION_UNMERGE_VD,MATCH(I25,DIFFERENTIATION_ID_DIFF,0)))</f>
        <v>0</v>
      </c>
      <c r="J26" s="2237"/>
      <c r="K26" s="2028" t="s">
        <v>296</v>
      </c>
    </row>
    <row s="2623" customFormat="1" customHeight="1" ht="15">
      <c r="A27" s="765"/>
      <c r="C27" s="162"/>
      <c r="D27" s="717"/>
      <c r="E27" s="2213" t="s">
        <v>556</v>
      </c>
      <c r="F27" s="2214"/>
      <c r="G27" s="2236" t="str">
        <f>IF(G25="","",INDEX(DIFFERENTIATION_UNMERGE_AREA,MATCH(G25,DIFFERENTIATION_ID_DIFF,0)))</f>
        <v/>
      </c>
      <c r="H27" s="2237"/>
      <c r="I27" s="2236" t="str">
        <f>IF(I25="","",INDEX(DIFFERENTIATION_UNMERGE_AREA,MATCH(I25,DIFFERENTIATION_ID_DIFF,0)))</f>
        <v/>
      </c>
      <c r="J27" s="2237"/>
      <c r="K27" s="2032"/>
      <c r="U27" s="681"/>
    </row>
    <row s="2623" customFormat="1" customHeight="1" ht="15">
      <c r="A28" s="765"/>
      <c r="C28" s="162"/>
      <c r="D28" s="717"/>
      <c r="E28" s="2213" t="s">
        <v>557</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3" customFormat="1" customHeight="1" ht="15">
      <c r="A29" s="765"/>
      <c r="C29" s="162"/>
      <c r="D29" s="2215" t="s">
        <v>295</v>
      </c>
      <c r="E29" s="2216"/>
      <c r="F29" s="2216"/>
      <c r="G29" s="893"/>
      <c r="H29" s="893"/>
      <c r="I29" s="893"/>
      <c r="J29" s="894"/>
      <c r="K29" s="2032"/>
      <c r="U29" s="681"/>
    </row>
    <row customHeight="1" ht="33.75">
      <c r="C30" s="162"/>
      <c r="D30" s="767" t="s">
        <v>87</v>
      </c>
      <c r="E30" s="766" t="s">
        <v>297</v>
      </c>
      <c r="F30" s="766" t="s">
        <v>558</v>
      </c>
      <c r="G30" s="814" t="s">
        <v>298</v>
      </c>
      <c r="H30" s="813" t="s">
        <v>387</v>
      </c>
      <c r="I30" s="690" t="s">
        <v>298</v>
      </c>
      <c r="J30" s="471" t="s">
        <v>387</v>
      </c>
      <c r="K30" s="2038"/>
    </row>
    <row customHeight="1" ht="15" hidden="1">
      <c r="C31" s="162"/>
      <c r="D31" s="599"/>
      <c r="E31" s="599"/>
      <c r="F31" s="599"/>
      <c r="G31" s="665"/>
      <c r="H31" s="665"/>
      <c r="I31" s="665"/>
      <c r="J31" s="665"/>
      <c r="K31" s="277"/>
    </row>
    <row customHeight="1" ht="22.5">
      <c r="A32" s="511"/>
      <c r="B32" s="511" t="s">
        <v>856</v>
      </c>
      <c r="C32" s="532"/>
      <c r="D32" s="698">
        <v>1</v>
      </c>
      <c r="E32" s="699" t="s">
        <v>857</v>
      </c>
      <c r="F32" s="697" t="s">
        <v>301</v>
      </c>
      <c r="G32" s="819" t="s">
        <v>301</v>
      </c>
      <c r="H32" s="819" t="s">
        <v>301</v>
      </c>
      <c r="I32" s="697" t="s">
        <v>301</v>
      </c>
      <c r="J32" s="697" t="s">
        <v>301</v>
      </c>
      <c r="K32" s="277"/>
    </row>
    <row customHeight="1" ht="11.25">
      <c r="A33" s="511"/>
      <c r="C33" s="511"/>
      <c r="D33" s="343"/>
      <c r="E33" s="586" t="s">
        <v>578</v>
      </c>
      <c r="F33" s="578"/>
      <c r="G33" s="578"/>
      <c r="H33" s="578"/>
      <c r="I33" s="578"/>
      <c r="J33" s="578"/>
      <c r="K33" s="579"/>
      <c r="U33" s="511"/>
    </row>
    <row customHeight="1" ht="22.5">
      <c r="A34" s="511"/>
      <c r="B34" s="587" t="s">
        <v>858</v>
      </c>
      <c r="C34" s="532"/>
      <c r="D34" s="698">
        <v>2</v>
      </c>
      <c r="E34" s="699" t="s">
        <v>859</v>
      </c>
      <c r="F34" s="826" t="s">
        <v>301</v>
      </c>
      <c r="G34" s="826" t="s">
        <v>301</v>
      </c>
      <c r="H34" s="826" t="s">
        <v>301</v>
      </c>
      <c r="I34" s="697"/>
      <c r="J34" s="697"/>
      <c r="K34" s="277"/>
    </row>
    <row customHeight="1" ht="11.25">
      <c r="A35" s="511"/>
      <c r="C35" s="511"/>
      <c r="D35" s="343"/>
      <c r="E35" s="586" t="s">
        <v>860</v>
      </c>
      <c r="F35" s="578"/>
      <c r="G35" s="700"/>
      <c r="H35" s="578"/>
      <c r="I35" s="700"/>
      <c r="J35" s="578"/>
      <c r="K35" s="579"/>
      <c r="U35" s="511"/>
    </row>
    <row customHeight="1" ht="67.5">
      <c r="A36" s="511"/>
      <c r="B36" s="511" t="s">
        <v>861</v>
      </c>
      <c r="C36" s="532"/>
      <c r="D36" s="698">
        <v>3</v>
      </c>
      <c r="E36" s="699" t="s">
        <v>862</v>
      </c>
      <c r="F36" s="701" t="s">
        <v>301</v>
      </c>
      <c r="G36" s="820" t="s">
        <v>863</v>
      </c>
      <c r="H36" s="819" t="s">
        <v>301</v>
      </c>
      <c r="I36" s="530" t="s">
        <v>863</v>
      </c>
      <c r="J36" s="697" t="s">
        <v>301</v>
      </c>
      <c r="K36" s="277" t="s">
        <v>864</v>
      </c>
    </row>
    <row customHeight="1" ht="11.25">
      <c r="A37" s="511"/>
      <c r="C37" s="511"/>
      <c r="D37" s="343"/>
      <c r="E37" s="586" t="s">
        <v>865</v>
      </c>
      <c r="F37" s="578"/>
      <c r="G37" s="700"/>
      <c r="H37" s="700"/>
      <c r="I37" s="700"/>
      <c r="J37" s="700"/>
      <c r="K37" s="579"/>
      <c r="U37" s="511"/>
    </row>
    <row customHeight="1" ht="67.5">
      <c r="A38" s="511"/>
      <c r="B38" s="511" t="s">
        <v>866</v>
      </c>
      <c r="C38" s="532"/>
      <c r="D38" s="698">
        <v>4</v>
      </c>
      <c r="E38" s="699" t="s">
        <v>867</v>
      </c>
      <c r="F38" s="701" t="s">
        <v>301</v>
      </c>
      <c r="G38" s="820" t="s">
        <v>863</v>
      </c>
      <c r="H38" s="821" t="s">
        <v>301</v>
      </c>
      <c r="I38" s="530" t="s">
        <v>863</v>
      </c>
      <c r="J38" s="527" t="s">
        <v>301</v>
      </c>
      <c r="K38" s="685" t="s">
        <v>868</v>
      </c>
    </row>
    <row customHeight="1" ht="11.25">
      <c r="A39" s="511"/>
      <c r="C39" s="511"/>
      <c r="D39" s="343"/>
      <c r="E39" s="586" t="s">
        <v>869</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B8B09-FCF6-63AD-CBF8-B8FB6C244E7B}"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5213" width="6.7109375" hidden="1" customWidth="1"/>
    <col min="4" max="4" style="2624" width="6.7109375" hidden="1" customWidth="1"/>
    <col min="5" max="5" style="2627" width="3.7109375" customWidth="1"/>
    <col min="6" max="6" style="2623" width="6.28125" customWidth="1"/>
    <col min="7" max="7" style="2623" width="37.7109375" customWidth="1"/>
    <col min="8" max="8" style="3042"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1"/>
      <c r="B1" s="901"/>
      <c r="C1" s="901"/>
      <c r="E1" s="543"/>
      <c r="H1" s="1168"/>
    </row>
    <row customHeight="1" ht="10.5" hidden="1"/>
    <row s="31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3051" customFormat="1" customHeight="1" ht="15.75">
      <c r="A6" s="1174"/>
      <c r="B6" s="1174"/>
      <c r="C6" s="1174"/>
      <c r="D6" s="1168"/>
      <c r="E6" s="1675"/>
      <c r="F6" s="2141" t="str">
        <f>IF(org=0,"Не определено",org)</f>
        <v>Филиал "Шатурская ГРЭС" ПАО "Юнипро"</v>
      </c>
      <c r="G6" s="2141"/>
      <c r="H6" s="2141"/>
      <c r="I6" s="2141"/>
      <c r="J6" s="2141"/>
      <c r="K6" s="2141"/>
      <c r="M6" s="588"/>
      <c r="AB6" s="1156"/>
    </row>
    <row r="8" customHeight="1" ht="10.5">
      <c r="A8" s="1058"/>
      <c r="B8" s="1058"/>
      <c r="C8" s="1058"/>
      <c r="F8" s="1955" t="s">
        <v>295</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87</v>
      </c>
      <c r="G9" s="1971" t="s">
        <v>870</v>
      </c>
      <c r="H9" s="2028" t="s">
        <v>871</v>
      </c>
      <c r="I9" s="1971" t="s">
        <v>872</v>
      </c>
      <c r="J9" s="1971" t="s">
        <v>873</v>
      </c>
      <c r="K9" s="1971" t="s">
        <v>874</v>
      </c>
      <c r="L9" s="1971" t="s">
        <v>875</v>
      </c>
      <c r="M9" s="1971" t="s">
        <v>876</v>
      </c>
      <c r="N9" s="2062" t="s">
        <v>877</v>
      </c>
      <c r="O9" s="2062"/>
      <c r="P9" s="2062"/>
      <c r="Q9" s="2242" t="s">
        <v>878</v>
      </c>
      <c r="R9" s="2243"/>
      <c r="S9" s="2243"/>
      <c r="T9" s="2244"/>
      <c r="U9" s="2242" t="s">
        <v>879</v>
      </c>
      <c r="V9" s="2243"/>
      <c r="W9" s="2243"/>
      <c r="X9" s="2244"/>
      <c r="Y9" s="1955" t="s">
        <v>880</v>
      </c>
      <c r="Z9" s="1956"/>
      <c r="AA9" s="1956"/>
      <c r="AB9" s="1957"/>
    </row>
    <row customHeight="1" ht="41.25">
      <c r="A10" s="911"/>
      <c r="B10" s="911"/>
      <c r="C10" s="911"/>
      <c r="F10" s="2028"/>
      <c r="G10" s="2028"/>
      <c r="H10" s="2090"/>
      <c r="I10" s="2028"/>
      <c r="J10" s="2028"/>
      <c r="K10" s="2028"/>
      <c r="L10" s="2028"/>
      <c r="M10" s="2028"/>
      <c r="N10" s="909" t="s">
        <v>881</v>
      </c>
      <c r="O10" s="909" t="s">
        <v>882</v>
      </c>
      <c r="P10" s="910" t="s">
        <v>883</v>
      </c>
      <c r="Q10" s="921" t="s">
        <v>88</v>
      </c>
      <c r="R10" s="921" t="s">
        <v>884</v>
      </c>
      <c r="S10" s="921" t="s">
        <v>885</v>
      </c>
      <c r="T10" s="922" t="s">
        <v>886</v>
      </c>
      <c r="U10" s="921" t="s">
        <v>88</v>
      </c>
      <c r="V10" s="921" t="s">
        <v>887</v>
      </c>
      <c r="W10" s="921" t="s">
        <v>885</v>
      </c>
      <c r="X10" s="922" t="s">
        <v>886</v>
      </c>
      <c r="Y10" s="289" t="s">
        <v>888</v>
      </c>
      <c r="Z10" s="1955" t="s">
        <v>87</v>
      </c>
      <c r="AA10" s="1957"/>
      <c r="AB10" s="1056" t="s">
        <v>889</v>
      </c>
    </row>
    <row s="2611" customFormat="1" customHeight="1" ht="5.25" hidden="1">
      <c r="A11" s="1059"/>
      <c r="B11" s="1059"/>
      <c r="C11" s="1059"/>
      <c r="E11" s="1057"/>
      <c r="F11" s="2240" t="s">
        <v>373</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890</v>
      </c>
    </row>
    <row s="2611"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891</v>
      </c>
      <c r="H13" s="1176"/>
      <c r="I13" s="578"/>
      <c r="J13" s="578"/>
      <c r="K13" s="578"/>
      <c r="L13" s="578"/>
      <c r="M13" s="578"/>
      <c r="N13" s="578"/>
      <c r="O13" s="578"/>
      <c r="P13" s="578"/>
      <c r="Q13" s="578"/>
      <c r="R13" s="578"/>
      <c r="S13" s="578"/>
      <c r="T13" s="578"/>
      <c r="U13" s="578"/>
      <c r="V13" s="578"/>
      <c r="W13" s="578"/>
      <c r="X13" s="578"/>
      <c r="Y13" s="578"/>
      <c r="Z13" s="702"/>
      <c r="AA13" s="702"/>
      <c r="AB13" s="923"/>
    </row>
    <row r="15" s="2611"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1DAC5-A80F-4493-A2F6-13233D4D2F03}"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5213" width="4.140625" hidden="1" customWidth="1"/>
    <col min="4" max="4" style="2624" width="4.140625" hidden="1" customWidth="1"/>
    <col min="5" max="5" style="2627" width="3.7109375" customWidth="1"/>
    <col min="6" max="6" style="2623" width="14.421875" customWidth="1"/>
    <col min="7" max="7" style="2623" width="3.7109375" customWidth="1"/>
    <col min="8" max="8" style="3042" width="7.7109375" customWidth="1"/>
    <col min="9" max="10" style="2623" width="16.7109375" customWidth="1"/>
    <col min="11" max="11" style="2623" width="25.7109375" customWidth="1"/>
    <col min="12" max="12" style="5265" width="8.00390625" customWidth="1"/>
    <col min="13" max="13" style="5265"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5265" width="37.57421875" customWidth="1"/>
    <col min="31" max="31" style="2623" width="15.7109375" customWidth="1"/>
    <col min="32" max="33" style="2623" width="16.7109375" customWidth="1"/>
    <col min="34" max="34" style="5287" width="16.7109375" customWidth="1"/>
    <col min="35" max="35" style="5288" width="16.7109375" customWidth="1"/>
    <col min="36" max="37" style="2623" width="16.7109375" customWidth="1"/>
    <col min="38" max="58" style="2623" width="9.140625"/>
  </cols>
  <sheetData>
    <row s="2624" customFormat="1" customHeight="1" ht="10.5" hidden="1">
      <c r="A1" s="901"/>
      <c r="B1" s="901"/>
      <c r="C1" s="901"/>
      <c r="E1" s="543"/>
      <c r="H1" s="1168"/>
      <c r="L1" s="1136"/>
      <c r="M1" s="1136"/>
      <c r="AD1" s="1136"/>
      <c r="AH1" s="1155"/>
      <c r="AI1" s="1148"/>
    </row>
    <row customHeight="1" ht="10.5" hidden="1"/>
    <row s="31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Филиал "Шатурская ГРЭС" ПАО "Юнипро"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295</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892</v>
      </c>
      <c r="G9" s="2249" t="s">
        <v>893</v>
      </c>
      <c r="H9" s="2250"/>
      <c r="I9" s="1971" t="s">
        <v>894</v>
      </c>
      <c r="J9" s="1971"/>
      <c r="K9" s="1971" t="s">
        <v>895</v>
      </c>
      <c r="L9" s="1971"/>
      <c r="M9" s="1971"/>
      <c r="N9" s="1971"/>
      <c r="O9" s="1971"/>
      <c r="P9" s="1971"/>
      <c r="Q9" s="1971"/>
      <c r="R9" s="1971"/>
      <c r="S9" s="1971"/>
      <c r="T9" s="1971"/>
      <c r="U9" s="1971"/>
      <c r="V9" s="1971"/>
      <c r="W9" s="1971"/>
      <c r="X9" s="1971"/>
      <c r="Y9" s="1971"/>
      <c r="Z9" s="2029" t="s">
        <v>896</v>
      </c>
      <c r="AA9" s="2030"/>
      <c r="AB9" s="1971" t="s">
        <v>897</v>
      </c>
      <c r="AC9" s="1971"/>
      <c r="AD9" s="1971"/>
      <c r="AE9" s="1971"/>
      <c r="AF9" s="2028" t="s">
        <v>898</v>
      </c>
      <c r="AG9" s="1971" t="s">
        <v>899</v>
      </c>
      <c r="AH9" s="1971"/>
      <c r="AI9" s="2028" t="s">
        <v>900</v>
      </c>
      <c r="AJ9" s="1971" t="s">
        <v>901</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902</v>
      </c>
      <c r="L10" s="1955" t="s">
        <v>903</v>
      </c>
      <c r="M10" s="1957"/>
      <c r="N10" s="1971" t="s">
        <v>904</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5265" customFormat="1" customHeight="1" ht="23.25">
      <c r="A11" s="1137"/>
      <c r="B11" s="1137"/>
      <c r="C11" s="1137"/>
      <c r="D11" s="1136"/>
      <c r="E11" s="1138"/>
      <c r="F11" s="2248"/>
      <c r="G11" s="2251"/>
      <c r="H11" s="2252"/>
      <c r="I11" s="1971"/>
      <c r="J11" s="1971"/>
      <c r="K11" s="1971"/>
      <c r="L11" s="2028" t="s">
        <v>905</v>
      </c>
      <c r="M11" s="2028" t="s">
        <v>906</v>
      </c>
      <c r="N11" s="1971" t="s">
        <v>907</v>
      </c>
      <c r="O11" s="1971"/>
      <c r="P11" s="2246" t="s">
        <v>888</v>
      </c>
      <c r="Q11" s="2246" t="s">
        <v>908</v>
      </c>
      <c r="R11" s="2246" t="s">
        <v>909</v>
      </c>
      <c r="S11" s="2246" t="s">
        <v>910</v>
      </c>
      <c r="T11" s="2246"/>
      <c r="U11" s="2246"/>
      <c r="V11" s="2246"/>
      <c r="W11" s="2246"/>
      <c r="X11" s="2246"/>
      <c r="Y11" s="2246"/>
      <c r="Z11" s="2031"/>
      <c r="AA11" s="2032"/>
      <c r="AB11" s="1971" t="s">
        <v>911</v>
      </c>
      <c r="AC11" s="1971"/>
      <c r="AD11" s="1955" t="s">
        <v>912</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88</v>
      </c>
      <c r="J12" s="1161" t="s">
        <v>913</v>
      </c>
      <c r="K12" s="1971"/>
      <c r="L12" s="2090"/>
      <c r="M12" s="2090"/>
      <c r="N12" s="1971"/>
      <c r="O12" s="1971"/>
      <c r="P12" s="2246"/>
      <c r="Q12" s="2246"/>
      <c r="R12" s="2246"/>
      <c r="S12" s="1142" t="s">
        <v>85</v>
      </c>
      <c r="T12" s="1142" t="s">
        <v>86</v>
      </c>
      <c r="U12" s="1142" t="s">
        <v>84</v>
      </c>
      <c r="V12" s="1142" t="s">
        <v>914</v>
      </c>
      <c r="W12" s="1142" t="s">
        <v>84</v>
      </c>
      <c r="X12" s="1142" t="s">
        <v>915</v>
      </c>
      <c r="Y12" s="1142" t="s">
        <v>916</v>
      </c>
      <c r="Z12" s="2037"/>
      <c r="AA12" s="2038"/>
      <c r="AB12" s="1149" t="s">
        <v>917</v>
      </c>
      <c r="AC12" s="1149" t="s">
        <v>918</v>
      </c>
      <c r="AD12" s="1149" t="s">
        <v>917</v>
      </c>
      <c r="AE12" s="1149" t="s">
        <v>918</v>
      </c>
      <c r="AF12" s="2090"/>
      <c r="AG12" s="1162" t="s">
        <v>919</v>
      </c>
      <c r="AH12" s="1162" t="s">
        <v>920</v>
      </c>
      <c r="AI12" s="2090"/>
      <c r="AJ12" s="1162" t="s">
        <v>919</v>
      </c>
      <c r="AK12" s="1162" t="s">
        <v>920</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921</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0FCFE-B132-5FC1-118A-F482D2232CD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5215" width="4.140625" hidden="1" customWidth="1"/>
    <col min="4" max="4" style="3625" width="4.140625" hidden="1" customWidth="1"/>
    <col min="5" max="5" style="2627" width="3.7109375" customWidth="1"/>
    <col min="6" max="6" style="3042" width="6.28125" customWidth="1"/>
    <col min="7" max="7" style="3042" width="60.140625" customWidth="1"/>
    <col min="8" max="9" style="3042" width="21.7109375" hidden="1" customWidth="1"/>
    <col min="10" max="10" style="3042" width="0.140625" customWidth="1"/>
    <col min="11" max="11" style="3042" width="1.7109375" customWidth="1"/>
    <col min="12" max="22" style="3042" width="9.140625"/>
  </cols>
  <sheetData>
    <row s="3625" customFormat="1" customHeight="1" ht="10.5" hidden="1">
      <c r="A1" s="1174"/>
      <c r="B1" s="1174"/>
      <c r="C1" s="1174"/>
      <c r="E1" s="543"/>
    </row>
    <row customHeight="1" ht="10.5" hidden="1"/>
    <row s="3041"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Филиал "Шатурская ГРЭС" ПАО "Юнипро"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1"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295</v>
      </c>
      <c r="G9" s="2259"/>
      <c r="H9" s="2259"/>
      <c r="I9" s="2259"/>
      <c r="J9" s="2259"/>
      <c r="K9" s="1258"/>
      <c r="L9" s="1165"/>
      <c r="M9" s="1165"/>
      <c r="N9" s="1165"/>
      <c r="O9" s="1165"/>
      <c r="P9" s="1165"/>
      <c r="Q9" s="1165"/>
      <c r="R9" s="1165"/>
      <c r="S9" s="1165"/>
      <c r="T9" s="1165"/>
      <c r="U9" s="1165"/>
      <c r="V9" s="1165"/>
    </row>
    <row customHeight="1" ht="24">
      <c r="E10" s="1165"/>
      <c r="F10" s="2262" t="s">
        <v>87</v>
      </c>
      <c r="G10" s="2267" t="s">
        <v>922</v>
      </c>
      <c r="H10" s="2265" t="s">
        <v>923</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924</v>
      </c>
      <c r="I12" s="1250"/>
      <c r="J12" s="1244"/>
      <c r="K12" s="1252"/>
    </row>
    <row customHeight="1" ht="10.5" hidden="1">
      <c r="F13" s="1244">
        <v>1</v>
      </c>
      <c r="G13" s="1244">
        <v>2</v>
      </c>
      <c r="H13" s="1244">
        <v>3</v>
      </c>
      <c r="I13" s="1244">
        <v>4</v>
      </c>
      <c r="J13" s="1244">
        <v>5</v>
      </c>
      <c r="K13" s="1252"/>
    </row>
    <row customHeight="1" ht="11.25">
      <c r="F14" s="1243" t="s">
        <v>925</v>
      </c>
      <c r="G14" s="2260" t="s">
        <v>926</v>
      </c>
      <c r="H14" s="2260"/>
      <c r="I14" s="2260"/>
      <c r="J14" s="2260"/>
      <c r="K14" s="1252"/>
    </row>
    <row customHeight="1" ht="11.25">
      <c r="F15" s="1248">
        <v>1</v>
      </c>
      <c r="G15" s="696" t="s">
        <v>927</v>
      </c>
      <c r="H15" s="1254">
        <f>SUM(I15:J15)</f>
        <v>0</v>
      </c>
      <c r="I15" s="1254">
        <f>SUM(I16:I27)</f>
        <v>0</v>
      </c>
      <c r="J15" s="1243"/>
      <c r="K15" s="1252"/>
    </row>
    <row customHeight="1" ht="22.5">
      <c r="F16" s="1248" t="s">
        <v>928</v>
      </c>
      <c r="G16" s="1255" t="s">
        <v>929</v>
      </c>
      <c r="H16" s="1254">
        <f>SUM(I16:J16)</f>
        <v>0</v>
      </c>
      <c r="I16" s="1253"/>
      <c r="J16" s="1243"/>
      <c r="K16" s="1252"/>
    </row>
    <row customHeight="1" ht="22.5">
      <c r="F17" s="1248" t="s">
        <v>930</v>
      </c>
      <c r="G17" s="1255" t="s">
        <v>931</v>
      </c>
      <c r="H17" s="1254">
        <f>SUM(I17:J17)</f>
        <v>0</v>
      </c>
      <c r="I17" s="1253"/>
      <c r="J17" s="1243"/>
      <c r="K17" s="1252"/>
    </row>
    <row customHeight="1" ht="33.75">
      <c r="F18" s="1248" t="s">
        <v>932</v>
      </c>
      <c r="G18" s="1255" t="s">
        <v>933</v>
      </c>
      <c r="H18" s="1254">
        <f>SUM(I18:J18)</f>
        <v>0</v>
      </c>
      <c r="I18" s="1253"/>
      <c r="J18" s="1243"/>
      <c r="K18" s="1252"/>
    </row>
    <row customHeight="1" ht="33.75">
      <c r="F19" s="1248" t="s">
        <v>934</v>
      </c>
      <c r="G19" s="1255" t="s">
        <v>935</v>
      </c>
      <c r="H19" s="1254">
        <f>SUM(I19:J19)</f>
        <v>0</v>
      </c>
      <c r="I19" s="1253"/>
      <c r="J19" s="1243"/>
      <c r="K19" s="1252"/>
    </row>
    <row customHeight="1" ht="45">
      <c r="F20" s="1248" t="s">
        <v>936</v>
      </c>
      <c r="G20" s="1255" t="s">
        <v>937</v>
      </c>
      <c r="H20" s="1254">
        <f>SUM(I20:J20)</f>
        <v>0</v>
      </c>
      <c r="I20" s="1253"/>
      <c r="J20" s="1243"/>
      <c r="K20" s="1252"/>
    </row>
    <row customHeight="1" ht="33.75">
      <c r="F21" s="1248" t="s">
        <v>938</v>
      </c>
      <c r="G21" s="1255" t="s">
        <v>939</v>
      </c>
      <c r="H21" s="1254">
        <f>SUM(I21:J21)</f>
        <v>0</v>
      </c>
      <c r="I21" s="1253"/>
      <c r="J21" s="1243"/>
      <c r="K21" s="1252"/>
    </row>
    <row customHeight="1" ht="33.75">
      <c r="F22" s="1248" t="s">
        <v>940</v>
      </c>
      <c r="G22" s="1255" t="s">
        <v>941</v>
      </c>
      <c r="H22" s="1254">
        <f>SUM(I22:J22)</f>
        <v>0</v>
      </c>
      <c r="I22" s="1253"/>
      <c r="J22" s="1243"/>
      <c r="K22" s="1252"/>
    </row>
    <row customHeight="1" ht="22.5">
      <c r="F23" s="1248" t="s">
        <v>942</v>
      </c>
      <c r="G23" s="1255" t="s">
        <v>943</v>
      </c>
      <c r="H23" s="1254">
        <f>SUM(I23:J23)</f>
        <v>0</v>
      </c>
      <c r="I23" s="1253"/>
      <c r="J23" s="1243"/>
      <c r="K23" s="1252"/>
    </row>
    <row customHeight="1" ht="22.5">
      <c r="F24" s="1248" t="s">
        <v>944</v>
      </c>
      <c r="G24" s="1255" t="s">
        <v>945</v>
      </c>
      <c r="H24" s="1254">
        <f>SUM(I24:J24)</f>
        <v>0</v>
      </c>
      <c r="I24" s="1253"/>
      <c r="J24" s="1243"/>
      <c r="K24" s="1252"/>
    </row>
    <row customHeight="1" ht="33.75">
      <c r="F25" s="1248" t="s">
        <v>946</v>
      </c>
      <c r="G25" s="1255" t="s">
        <v>947</v>
      </c>
      <c r="H25" s="1254">
        <f>SUM(I25:J25)</f>
        <v>0</v>
      </c>
      <c r="I25" s="1253"/>
      <c r="J25" s="1243"/>
      <c r="K25" s="1252"/>
    </row>
    <row customHeight="1" ht="33.75">
      <c r="F26" s="1248" t="s">
        <v>948</v>
      </c>
      <c r="G26" s="1255" t="s">
        <v>949</v>
      </c>
      <c r="H26" s="1254">
        <f>SUM(I26:J26)</f>
        <v>0</v>
      </c>
      <c r="I26" s="1253"/>
      <c r="J26" s="1243"/>
      <c r="K26" s="1252"/>
    </row>
    <row customHeight="1" ht="11.25">
      <c r="F27" s="1248" t="s">
        <v>950</v>
      </c>
      <c r="G27" s="1255" t="s">
        <v>951</v>
      </c>
      <c r="H27" s="1254">
        <f>SUM(I27:J27)</f>
        <v>0</v>
      </c>
      <c r="I27" s="1253"/>
      <c r="J27" s="1243"/>
      <c r="K27" s="1252"/>
    </row>
    <row customHeight="1" ht="11.25">
      <c r="F28" s="1248">
        <v>2</v>
      </c>
      <c r="G28" s="696" t="s">
        <v>952</v>
      </c>
      <c r="H28" s="1254">
        <f>SUM(I28:J28)</f>
        <v>0</v>
      </c>
      <c r="I28" s="1254">
        <f>SUM(I29:I31)</f>
        <v>0</v>
      </c>
      <c r="J28" s="1243"/>
      <c r="K28" s="1252"/>
    </row>
    <row customHeight="1" ht="11.25">
      <c r="F29" s="1248" t="s">
        <v>614</v>
      </c>
      <c r="G29" s="1255" t="s">
        <v>953</v>
      </c>
      <c r="H29" s="1254">
        <f>SUM(I29:J29)</f>
        <v>0</v>
      </c>
      <c r="I29" s="1253"/>
      <c r="J29" s="1243"/>
      <c r="K29" s="1252"/>
    </row>
    <row customHeight="1" ht="11.25">
      <c r="F30" s="1248" t="s">
        <v>302</v>
      </c>
      <c r="G30" s="1255" t="s">
        <v>954</v>
      </c>
      <c r="H30" s="1254">
        <f>SUM(I30:J30)</f>
        <v>0</v>
      </c>
      <c r="I30" s="1253"/>
      <c r="J30" s="1243"/>
      <c r="K30" s="1252"/>
    </row>
    <row customHeight="1" ht="11.25">
      <c r="F31" s="1248" t="s">
        <v>305</v>
      </c>
      <c r="G31" s="1255" t="s">
        <v>955</v>
      </c>
      <c r="H31" s="1254">
        <f>SUM(I31:J31)</f>
        <v>0</v>
      </c>
      <c r="I31" s="1253"/>
      <c r="J31" s="1243"/>
      <c r="K31" s="1252"/>
    </row>
    <row customHeight="1" ht="11.25">
      <c r="F32" s="1248">
        <v>3</v>
      </c>
      <c r="G32" s="696" t="s">
        <v>956</v>
      </c>
      <c r="H32" s="1254">
        <f>SUM(I32:J32)</f>
        <v>0</v>
      </c>
      <c r="I32" s="1254">
        <f>SUM(I33:I34)</f>
        <v>0</v>
      </c>
      <c r="J32" s="1243"/>
      <c r="K32" s="1252"/>
    </row>
    <row customHeight="1" ht="33.75">
      <c r="F33" s="1248" t="s">
        <v>321</v>
      </c>
      <c r="G33" s="1255" t="s">
        <v>957</v>
      </c>
      <c r="H33" s="1254">
        <f>SUM(I33:J33)</f>
        <v>0</v>
      </c>
      <c r="I33" s="1253"/>
      <c r="J33" s="1243"/>
      <c r="K33" s="1252"/>
    </row>
    <row customHeight="1" ht="11.25">
      <c r="F34" s="1248" t="s">
        <v>329</v>
      </c>
      <c r="G34" s="1255" t="s">
        <v>958</v>
      </c>
      <c r="H34" s="1254">
        <f>SUM(I34:J34)</f>
        <v>0</v>
      </c>
      <c r="I34" s="1253"/>
      <c r="J34" s="1243"/>
      <c r="K34" s="1252"/>
    </row>
    <row customHeight="1" ht="11.25">
      <c r="F35" s="1248">
        <v>4</v>
      </c>
      <c r="G35" s="696" t="s">
        <v>959</v>
      </c>
      <c r="H35" s="1254">
        <f>SUM(I35:J35)</f>
        <v>0</v>
      </c>
      <c r="I35" s="1253"/>
      <c r="J35" s="1243"/>
      <c r="K35" s="1252"/>
    </row>
    <row customHeight="1" ht="11.25">
      <c r="F36" s="1248"/>
      <c r="G36" s="699" t="s">
        <v>960</v>
      </c>
      <c r="H36" s="1254">
        <f>SUM(I36:J36)</f>
        <v>0</v>
      </c>
      <c r="I36" s="1254">
        <f>SUM(I15,I28,I32,I35)</f>
        <v>0</v>
      </c>
      <c r="J36" s="1243"/>
      <c r="K36" s="1252"/>
    </row>
    <row customHeight="1" ht="27.75">
      <c r="F37" s="1249" t="s">
        <v>961</v>
      </c>
      <c r="G37" s="2261" t="s">
        <v>962</v>
      </c>
      <c r="H37" s="2261"/>
      <c r="I37" s="2261"/>
      <c r="J37" s="2261"/>
      <c r="K37" s="1252"/>
    </row>
    <row customHeight="1" ht="22.5">
      <c r="F38" s="1248" t="s">
        <v>108</v>
      </c>
      <c r="G38" s="696" t="s">
        <v>963</v>
      </c>
      <c r="H38" s="1254">
        <f>SUM(I38:J38)</f>
        <v>0</v>
      </c>
      <c r="I38" s="1254">
        <f>SUM(I39,I44,I47)</f>
        <v>0</v>
      </c>
      <c r="J38" s="1243"/>
      <c r="K38" s="1252"/>
    </row>
    <row customHeight="1" ht="11.25">
      <c r="F39" s="1248" t="s">
        <v>928</v>
      </c>
      <c r="G39" s="1255" t="s">
        <v>927</v>
      </c>
      <c r="H39" s="1254">
        <f>SUM(I39:J39)</f>
        <v>0</v>
      </c>
      <c r="I39" s="1254">
        <f>SUM(I40:I43)</f>
        <v>0</v>
      </c>
      <c r="J39" s="1243"/>
      <c r="K39" s="1252"/>
    </row>
    <row customHeight="1" ht="22.5">
      <c r="F40" s="1248" t="s">
        <v>964</v>
      </c>
      <c r="G40" s="1256" t="s">
        <v>965</v>
      </c>
      <c r="H40" s="1254">
        <f>SUM(I40:J40)</f>
        <v>0</v>
      </c>
      <c r="I40" s="1253"/>
      <c r="J40" s="1243"/>
      <c r="K40" s="1252"/>
    </row>
    <row customHeight="1" ht="11.25">
      <c r="F41" s="1248" t="s">
        <v>966</v>
      </c>
      <c r="G41" s="1256" t="s">
        <v>967</v>
      </c>
      <c r="H41" s="1254">
        <f>SUM(I41:J41)</f>
        <v>0</v>
      </c>
      <c r="I41" s="1253"/>
      <c r="J41" s="1243"/>
      <c r="K41" s="1252"/>
    </row>
    <row customHeight="1" ht="11.25">
      <c r="F42" s="1248" t="s">
        <v>968</v>
      </c>
      <c r="G42" s="1256" t="s">
        <v>969</v>
      </c>
      <c r="H42" s="1254">
        <f>SUM(I42:J42)</f>
        <v>0</v>
      </c>
      <c r="I42" s="1253"/>
      <c r="J42" s="1243"/>
      <c r="K42" s="1252"/>
    </row>
    <row customHeight="1" ht="33.75">
      <c r="F43" s="1248" t="s">
        <v>970</v>
      </c>
      <c r="G43" s="1256" t="s">
        <v>971</v>
      </c>
      <c r="H43" s="1254">
        <f>SUM(I43:J43)</f>
        <v>0</v>
      </c>
      <c r="I43" s="1253"/>
      <c r="J43" s="1243"/>
      <c r="K43" s="1252"/>
    </row>
    <row customHeight="1" ht="11.25">
      <c r="F44" s="1248" t="s">
        <v>930</v>
      </c>
      <c r="G44" s="1255" t="s">
        <v>956</v>
      </c>
      <c r="H44" s="1254">
        <f>SUM(I44:J44)</f>
        <v>0</v>
      </c>
      <c r="I44" s="1254">
        <f>SUM(I45:I46)</f>
        <v>0</v>
      </c>
      <c r="J44" s="1243"/>
      <c r="K44" s="1252"/>
    </row>
    <row customHeight="1" ht="45">
      <c r="F45" s="1248" t="s">
        <v>972</v>
      </c>
      <c r="G45" s="1256" t="s">
        <v>957</v>
      </c>
      <c r="H45" s="1254">
        <f>SUM(I45:J45)</f>
        <v>0</v>
      </c>
      <c r="I45" s="1253"/>
      <c r="J45" s="1243"/>
      <c r="K45" s="1252"/>
    </row>
    <row customHeight="1" ht="11.25">
      <c r="F46" s="1248" t="s">
        <v>973</v>
      </c>
      <c r="G46" s="1256" t="s">
        <v>958</v>
      </c>
      <c r="H46" s="1254">
        <f>SUM(I46:J46)</f>
        <v>0</v>
      </c>
      <c r="I46" s="1253"/>
      <c r="J46" s="1243"/>
      <c r="K46" s="1252"/>
    </row>
    <row customHeight="1" ht="11.25">
      <c r="F47" s="1248" t="s">
        <v>932</v>
      </c>
      <c r="G47" s="1255" t="s">
        <v>974</v>
      </c>
      <c r="H47" s="1254">
        <f>SUM(I47:J47)</f>
        <v>0</v>
      </c>
      <c r="I47" s="1253"/>
      <c r="J47" s="1243"/>
      <c r="K47" s="1252"/>
    </row>
    <row customHeight="1" ht="22.5">
      <c r="F48" s="1248" t="s">
        <v>109</v>
      </c>
      <c r="G48" s="696" t="s">
        <v>975</v>
      </c>
      <c r="H48" s="1254">
        <f>SUM(I48:J48)</f>
        <v>0</v>
      </c>
      <c r="I48" s="1254">
        <f>SUM(I49,I54,I57)</f>
        <v>0</v>
      </c>
      <c r="J48" s="1243"/>
      <c r="K48" s="1252"/>
    </row>
    <row customHeight="1" ht="11.25">
      <c r="F49" s="1248" t="s">
        <v>614</v>
      </c>
      <c r="G49" s="1255" t="s">
        <v>927</v>
      </c>
      <c r="H49" s="1254">
        <f>SUM(I49:J49)</f>
        <v>0</v>
      </c>
      <c r="I49" s="1254">
        <f>SUM(I50:I53)</f>
        <v>0</v>
      </c>
      <c r="J49" s="1243"/>
      <c r="K49" s="1252"/>
    </row>
    <row customHeight="1" ht="22.5">
      <c r="F50" s="1248" t="s">
        <v>617</v>
      </c>
      <c r="G50" s="1256" t="s">
        <v>965</v>
      </c>
      <c r="H50" s="1254">
        <f>SUM(I50:J50)</f>
        <v>0</v>
      </c>
      <c r="I50" s="1253"/>
      <c r="J50" s="1243"/>
      <c r="K50" s="1252"/>
    </row>
    <row customHeight="1" ht="11.25">
      <c r="F51" s="1248" t="s">
        <v>620</v>
      </c>
      <c r="G51" s="1256" t="s">
        <v>967</v>
      </c>
      <c r="H51" s="1254">
        <f>SUM(I51:J51)</f>
        <v>0</v>
      </c>
      <c r="I51" s="1253"/>
      <c r="J51" s="1243"/>
      <c r="K51" s="1252"/>
    </row>
    <row customHeight="1" ht="11.25">
      <c r="F52" s="1248" t="s">
        <v>976</v>
      </c>
      <c r="G52" s="1256" t="s">
        <v>969</v>
      </c>
      <c r="H52" s="1254">
        <f>SUM(I52:J52)</f>
        <v>0</v>
      </c>
      <c r="I52" s="1253"/>
      <c r="J52" s="1243"/>
      <c r="K52" s="1252"/>
    </row>
    <row customHeight="1" ht="33.75">
      <c r="F53" s="1248" t="s">
        <v>977</v>
      </c>
      <c r="G53" s="1256" t="s">
        <v>971</v>
      </c>
      <c r="H53" s="1254">
        <f>SUM(I53:J53)</f>
        <v>0</v>
      </c>
      <c r="I53" s="1253"/>
      <c r="J53" s="1243"/>
      <c r="K53" s="1252"/>
    </row>
    <row customHeight="1" ht="11.25">
      <c r="F54" s="1248" t="s">
        <v>302</v>
      </c>
      <c r="G54" s="1255" t="s">
        <v>956</v>
      </c>
      <c r="H54" s="1254">
        <f>SUM(I54:J54)</f>
        <v>0</v>
      </c>
      <c r="I54" s="1254">
        <f>SUM(I55:I56)</f>
        <v>0</v>
      </c>
      <c r="J54" s="1243"/>
      <c r="K54" s="1252"/>
    </row>
    <row customHeight="1" ht="45">
      <c r="F55" s="1248" t="s">
        <v>624</v>
      </c>
      <c r="G55" s="1256" t="s">
        <v>957</v>
      </c>
      <c r="H55" s="1254">
        <f>SUM(I55:J55)</f>
        <v>0</v>
      </c>
      <c r="I55" s="1253"/>
      <c r="J55" s="1243"/>
      <c r="K55" s="1252"/>
    </row>
    <row customHeight="1" ht="11.25">
      <c r="F56" s="1248" t="s">
        <v>626</v>
      </c>
      <c r="G56" s="1256" t="s">
        <v>958</v>
      </c>
      <c r="H56" s="1254">
        <f>SUM(I56:J56)</f>
        <v>0</v>
      </c>
      <c r="I56" s="1253"/>
      <c r="J56" s="1243"/>
      <c r="K56" s="1252"/>
    </row>
    <row customHeight="1" ht="11.25">
      <c r="F57" s="1248" t="s">
        <v>305</v>
      </c>
      <c r="G57" s="1255" t="s">
        <v>974</v>
      </c>
      <c r="H57" s="1254">
        <f>SUM(I57:J57)</f>
        <v>0</v>
      </c>
      <c r="I57" s="1253"/>
      <c r="J57" s="1243"/>
      <c r="K57" s="1252"/>
    </row>
    <row customHeight="1" ht="11.25">
      <c r="F58" s="1248"/>
      <c r="G58" s="1257" t="s">
        <v>960</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15EC6-FCBE-D383-A406-B15A012E99FF}"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5389" width="4.7109375" hidden="1" customWidth="1"/>
    <col min="2" max="2" style="5390" width="4.7109375" hidden="1" customWidth="1"/>
    <col min="3" max="4" style="5389" width="4.7109375" hidden="1" customWidth="1"/>
    <col min="5" max="5" style="5389" width="3.57421875" customWidth="1"/>
    <col min="6" max="6" style="5389" width="6.7109375" customWidth="1"/>
    <col min="7" max="7" style="5389" width="18.7109375" customWidth="1"/>
    <col min="8" max="8" style="5389" width="27.28125" customWidth="1"/>
    <col min="9" max="9" style="5389" width="18.7109375" customWidth="1"/>
    <col min="10" max="14" style="5389" width="0.8515625" hidden="1" customWidth="1"/>
    <col min="15" max="28" style="5389" width="21.7109375" customWidth="1"/>
    <col min="29" max="71" style="5389" width="0.8515625" customWidth="1"/>
    <col min="72" max="79" style="5389" width="21.7109375" hidden="1" customWidth="1"/>
    <col min="80" max="81" style="5389" width="29.140625" hidden="1" customWidth="1"/>
    <col min="82" max="89" style="5389" width="21.7109375" hidden="1" customWidth="1"/>
    <col min="90" max="102" style="5389" width="0.7109375" hidden="1" customWidth="1"/>
    <col min="103" max="114" style="5389" width="21.7109375" hidden="1" customWidth="1"/>
    <col min="115" max="178" style="5389" width="0.7109375" hidden="1" customWidth="1"/>
    <col min="179" max="179" style="5389" width="0.140625" customWidth="1"/>
    <col min="180" max="184" style="5389" width="9.140625"/>
  </cols>
  <sheetData>
    <row s="5317" customFormat="1" customHeight="1" ht="12" hidden="1">
      <c r="B1" s="929"/>
      <c r="C1" s="930"/>
      <c r="D1" s="930"/>
    </row>
    <row s="531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531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532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5329" customFormat="1" customHeight="1" ht="18">
      <c r="B6" s="950"/>
      <c r="E6" s="952"/>
      <c r="F6" s="2079" t="str">
        <f>IF(org=0,"Не определено",org)</f>
        <v>Филиал "Шатурская ГРЭС" ПАО "Юнипро"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533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5334" customFormat="1" customHeight="1" ht="11.25" hidden="1">
      <c r="B8" s="940"/>
      <c r="F8" s="1063"/>
      <c r="G8" s="769"/>
      <c r="H8" s="356"/>
      <c r="I8" s="356"/>
      <c r="J8" s="356"/>
      <c r="K8" s="356"/>
      <c r="L8" s="356"/>
      <c r="M8" s="1063"/>
      <c r="N8" s="1063"/>
      <c r="O8" s="2281" t="s">
        <v>978</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979</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533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5334" customFormat="1" customHeight="1" ht="11.25">
      <c r="B10" s="940"/>
      <c r="F10" s="2292" t="s">
        <v>295</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87</v>
      </c>
      <c r="G11" s="2057" t="s">
        <v>980</v>
      </c>
      <c r="H11" s="2291" t="s">
        <v>981</v>
      </c>
      <c r="I11" s="2291" t="s">
        <v>982</v>
      </c>
      <c r="J11" s="2290"/>
      <c r="K11" s="2290"/>
      <c r="L11" s="2290"/>
      <c r="M11" s="2290"/>
      <c r="N11" s="2290"/>
      <c r="O11" s="2062" t="s">
        <v>983</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983</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983</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984</v>
      </c>
      <c r="P12" s="2062"/>
      <c r="Q12" s="2062"/>
      <c r="R12" s="2062"/>
      <c r="S12" s="2062" t="s">
        <v>985</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986</v>
      </c>
      <c r="BU12" s="2274"/>
      <c r="BV12" s="2274"/>
      <c r="BW12" s="2271"/>
      <c r="BX12" s="2270" t="s">
        <v>987</v>
      </c>
      <c r="BY12" s="2274"/>
      <c r="BZ12" s="2274"/>
      <c r="CA12" s="2271"/>
      <c r="CB12" s="2270" t="s">
        <v>988</v>
      </c>
      <c r="CC12" s="2271"/>
      <c r="CD12" s="2270" t="s">
        <v>989</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990</v>
      </c>
      <c r="CZ12" s="2274"/>
      <c r="DA12" s="2274"/>
      <c r="DB12" s="2274"/>
      <c r="DC12" s="2274"/>
      <c r="DD12" s="2271"/>
      <c r="DE12" s="2270" t="s">
        <v>991</v>
      </c>
      <c r="DF12" s="2271"/>
      <c r="DG12" s="2270" t="s">
        <v>989</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992</v>
      </c>
      <c r="P13" s="2062"/>
      <c r="Q13" s="2062"/>
      <c r="R13" s="2062"/>
      <c r="S13" s="2189" t="s">
        <v>993</v>
      </c>
      <c r="T13" s="2268"/>
      <c r="U13" s="1971" t="s">
        <v>994</v>
      </c>
      <c r="V13" s="1971"/>
      <c r="W13" s="1971"/>
      <c r="X13" s="1971"/>
      <c r="Y13" s="1971" t="s">
        <v>995</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996</v>
      </c>
      <c r="BU13" s="2268"/>
      <c r="BV13" s="2189" t="s">
        <v>997</v>
      </c>
      <c r="BW13" s="2268"/>
      <c r="BX13" s="2189" t="s">
        <v>998</v>
      </c>
      <c r="BY13" s="2268"/>
      <c r="BZ13" s="2189" t="s">
        <v>999</v>
      </c>
      <c r="CA13" s="2268"/>
      <c r="CB13" s="2189" t="s">
        <v>1000</v>
      </c>
      <c r="CC13" s="2268"/>
      <c r="CD13" s="2189" t="s">
        <v>1001</v>
      </c>
      <c r="CE13" s="2268"/>
      <c r="CF13" s="2189" t="s">
        <v>1002</v>
      </c>
      <c r="CG13" s="2268"/>
      <c r="CH13" s="2270" t="s">
        <v>1003</v>
      </c>
      <c r="CI13" s="2274"/>
      <c r="CJ13" s="2274"/>
      <c r="CK13" s="2271"/>
      <c r="CL13" s="2280"/>
      <c r="CM13" s="2272"/>
      <c r="CN13" s="2272"/>
      <c r="CO13" s="2272"/>
      <c r="CP13" s="2272"/>
      <c r="CQ13" s="2272"/>
      <c r="CR13" s="2272"/>
      <c r="CS13" s="2272"/>
      <c r="CT13" s="2272"/>
      <c r="CU13" s="2272"/>
      <c r="CV13" s="2272"/>
      <c r="CW13" s="2272"/>
      <c r="CX13" s="2273"/>
      <c r="CY13" s="2189" t="s">
        <v>1004</v>
      </c>
      <c r="CZ13" s="2268"/>
      <c r="DA13" s="2189" t="s">
        <v>1005</v>
      </c>
      <c r="DB13" s="2268"/>
      <c r="DC13" s="2189" t="s">
        <v>1006</v>
      </c>
      <c r="DD13" s="2268"/>
      <c r="DE13" s="2189" t="s">
        <v>1007</v>
      </c>
      <c r="DF13" s="2268"/>
      <c r="DG13" s="2270" t="s">
        <v>1008</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1009</v>
      </c>
      <c r="P14" s="2268"/>
      <c r="Q14" s="2189" t="s">
        <v>1010</v>
      </c>
      <c r="R14" s="2268"/>
      <c r="S14" s="2190"/>
      <c r="T14" s="2063"/>
      <c r="U14" s="2189" t="s">
        <v>742</v>
      </c>
      <c r="V14" s="2268"/>
      <c r="W14" s="2189" t="s">
        <v>745</v>
      </c>
      <c r="X14" s="2268"/>
      <c r="Y14" s="2189" t="s">
        <v>742</v>
      </c>
      <c r="Z14" s="2268"/>
      <c r="AA14" s="2189" t="s">
        <v>752</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1011</v>
      </c>
      <c r="CI14" s="2268"/>
      <c r="CJ14" s="2189" t="s">
        <v>1012</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1013</v>
      </c>
      <c r="DH14" s="2268"/>
      <c r="DI14" s="2189" t="s">
        <v>1014</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732</v>
      </c>
      <c r="P16" s="2271"/>
      <c r="Q16" s="2270" t="s">
        <v>734</v>
      </c>
      <c r="R16" s="2271"/>
      <c r="S16" s="2270" t="s">
        <v>738</v>
      </c>
      <c r="T16" s="2271"/>
      <c r="U16" s="2270" t="s">
        <v>743</v>
      </c>
      <c r="V16" s="2271"/>
      <c r="W16" s="2270" t="s">
        <v>746</v>
      </c>
      <c r="X16" s="2271"/>
      <c r="Y16" s="2270" t="s">
        <v>750</v>
      </c>
      <c r="Z16" s="2271"/>
      <c r="AA16" s="2270" t="s">
        <v>753</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550</v>
      </c>
      <c r="BU16" s="2271"/>
      <c r="BV16" s="2270" t="s">
        <v>550</v>
      </c>
      <c r="BW16" s="2271"/>
      <c r="BX16" s="2270" t="s">
        <v>550</v>
      </c>
      <c r="BY16" s="2271"/>
      <c r="BZ16" s="2270" t="s">
        <v>550</v>
      </c>
      <c r="CA16" s="2271"/>
      <c r="CB16" s="2270" t="s">
        <v>1015</v>
      </c>
      <c r="CC16" s="2271"/>
      <c r="CD16" s="2270" t="s">
        <v>550</v>
      </c>
      <c r="CE16" s="2271"/>
      <c r="CF16" s="2270" t="s">
        <v>1016</v>
      </c>
      <c r="CG16" s="2271"/>
      <c r="CH16" s="2270" t="s">
        <v>1017</v>
      </c>
      <c r="CI16" s="2271"/>
      <c r="CJ16" s="2270" t="s">
        <v>1017</v>
      </c>
      <c r="CK16" s="2271"/>
      <c r="CL16" s="2280"/>
      <c r="CM16" s="2272"/>
      <c r="CN16" s="2272"/>
      <c r="CO16" s="2272"/>
      <c r="CP16" s="2272"/>
      <c r="CQ16" s="2272"/>
      <c r="CR16" s="2272"/>
      <c r="CS16" s="2272"/>
      <c r="CT16" s="2272"/>
      <c r="CU16" s="2272"/>
      <c r="CV16" s="2272"/>
      <c r="CW16" s="2272"/>
      <c r="CX16" s="2273"/>
      <c r="CY16" s="2189" t="s">
        <v>550</v>
      </c>
      <c r="CZ16" s="2268"/>
      <c r="DA16" s="2189" t="s">
        <v>550</v>
      </c>
      <c r="DB16" s="2268"/>
      <c r="DC16" s="2189" t="s">
        <v>550</v>
      </c>
      <c r="DD16" s="2268"/>
      <c r="DE16" s="2270" t="s">
        <v>1015</v>
      </c>
      <c r="DF16" s="2271"/>
      <c r="DG16" s="2270" t="s">
        <v>1018</v>
      </c>
      <c r="DH16" s="2271"/>
      <c r="DI16" s="2270" t="s">
        <v>1018</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1019</v>
      </c>
      <c r="P17" s="1201" t="s">
        <v>1020</v>
      </c>
      <c r="Q17" s="1201" t="s">
        <v>1019</v>
      </c>
      <c r="R17" s="1201" t="s">
        <v>1020</v>
      </c>
      <c r="S17" s="1201" t="s">
        <v>1019</v>
      </c>
      <c r="T17" s="1201" t="s">
        <v>1020</v>
      </c>
      <c r="U17" s="1201" t="s">
        <v>1019</v>
      </c>
      <c r="V17" s="1201" t="s">
        <v>1020</v>
      </c>
      <c r="W17" s="1201" t="s">
        <v>1019</v>
      </c>
      <c r="X17" s="1201" t="s">
        <v>1020</v>
      </c>
      <c r="Y17" s="1201" t="s">
        <v>1019</v>
      </c>
      <c r="Z17" s="1201" t="s">
        <v>1020</v>
      </c>
      <c r="AA17" s="1201" t="s">
        <v>1019</v>
      </c>
      <c r="AB17" s="1201" t="s">
        <v>1020</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1019</v>
      </c>
      <c r="BU17" s="1201" t="s">
        <v>1020</v>
      </c>
      <c r="BV17" s="1201" t="s">
        <v>1019</v>
      </c>
      <c r="BW17" s="1201" t="s">
        <v>1020</v>
      </c>
      <c r="BX17" s="1201" t="s">
        <v>1019</v>
      </c>
      <c r="BY17" s="1201" t="s">
        <v>1020</v>
      </c>
      <c r="BZ17" s="1201" t="s">
        <v>1019</v>
      </c>
      <c r="CA17" s="1201" t="s">
        <v>1020</v>
      </c>
      <c r="CB17" s="1201" t="s">
        <v>1019</v>
      </c>
      <c r="CC17" s="1201" t="s">
        <v>1020</v>
      </c>
      <c r="CD17" s="1201" t="s">
        <v>1019</v>
      </c>
      <c r="CE17" s="1201" t="s">
        <v>1020</v>
      </c>
      <c r="CF17" s="1201" t="s">
        <v>1019</v>
      </c>
      <c r="CG17" s="1201" t="s">
        <v>1020</v>
      </c>
      <c r="CH17" s="1201" t="s">
        <v>1019</v>
      </c>
      <c r="CI17" s="1201" t="s">
        <v>1020</v>
      </c>
      <c r="CJ17" s="1201" t="s">
        <v>1019</v>
      </c>
      <c r="CK17" s="1201" t="s">
        <v>1020</v>
      </c>
      <c r="CL17" s="2280"/>
      <c r="CM17" s="2272"/>
      <c r="CN17" s="2272"/>
      <c r="CO17" s="2272"/>
      <c r="CP17" s="2272"/>
      <c r="CQ17" s="2272"/>
      <c r="CR17" s="2272"/>
      <c r="CS17" s="2272"/>
      <c r="CT17" s="2272"/>
      <c r="CU17" s="2272"/>
      <c r="CV17" s="2272"/>
      <c r="CW17" s="2272"/>
      <c r="CX17" s="2273"/>
      <c r="CY17" s="1201" t="s">
        <v>1019</v>
      </c>
      <c r="CZ17" s="1201" t="s">
        <v>1020</v>
      </c>
      <c r="DA17" s="1201" t="s">
        <v>1019</v>
      </c>
      <c r="DB17" s="1201" t="s">
        <v>1020</v>
      </c>
      <c r="DC17" s="1201" t="s">
        <v>1019</v>
      </c>
      <c r="DD17" s="1201" t="s">
        <v>1020</v>
      </c>
      <c r="DE17" s="1201" t="s">
        <v>1019</v>
      </c>
      <c r="DF17" s="1201" t="s">
        <v>1020</v>
      </c>
      <c r="DG17" s="1201" t="s">
        <v>1019</v>
      </c>
      <c r="DH17" s="1201" t="s">
        <v>1020</v>
      </c>
      <c r="DI17" s="1201" t="s">
        <v>1019</v>
      </c>
      <c r="DJ17" s="1201" t="s">
        <v>1020</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531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531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5317" customFormat="1" customHeight="1" ht="11.25" hidden="1">
      <c r="B20" s="946"/>
      <c r="D20" s="930"/>
      <c r="E20" s="945"/>
      <c r="F20" s="1207" t="s">
        <v>373</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531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5317" customFormat="1" customHeight="1" ht="12">
      <c r="A22" s="947"/>
      <c r="B22" s="947"/>
      <c r="C22" s="947"/>
      <c r="D22" s="947"/>
      <c r="E22" s="947"/>
      <c r="FX22" s="947"/>
      <c r="FY22" s="947"/>
      <c r="FZ22" s="947"/>
      <c r="GA22" s="947"/>
      <c r="GB22" s="947"/>
    </row>
    <row s="538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0EF93-F013-DAD8-7CF1-EF8772AAC262}"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4" width="6.421875" hidden="1" customWidth="1"/>
    <col min="2" max="2" style="2774" width="2.00390625" hidden="1" customWidth="1"/>
    <col min="3" max="3" style="2774" width="3.7109375" customWidth="1"/>
    <col min="4" max="4" style="2774" width="4.28125" customWidth="1"/>
    <col min="5" max="5" style="2774" width="45.00390625" customWidth="1"/>
    <col min="6" max="6" style="2774" width="6.421875" customWidth="1"/>
    <col min="7" max="7" style="2774" width="4.421875" customWidth="1"/>
    <col min="8" max="8" style="2774" width="5.57421875" customWidth="1"/>
    <col min="9" max="9" style="2774" width="52.8515625" customWidth="1"/>
    <col min="10" max="10" style="2774" width="7.00390625" customWidth="1"/>
    <col min="11" max="11" style="2774" width="3.7109375" customWidth="1"/>
    <col min="12" max="12" style="2774" width="6.28125" customWidth="1"/>
    <col min="13" max="13" style="2774" width="56.28125" customWidth="1"/>
    <col min="14" max="14" style="2696" width="9.140625"/>
    <col min="15" max="20" style="2733" width="9.140625" hidden="1"/>
    <col min="21" max="24" style="2775" width="9.140625" hidden="1"/>
    <col min="25" max="37" style="2696" width="9.140625" hidden="1"/>
    <col min="38" max="38" style="2696"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7" customFormat="1" customHeight="1" ht="15">
      <c r="A5" s="591"/>
      <c r="B5" s="591"/>
      <c r="C5" s="591"/>
      <c r="D5" s="1966" t="str">
        <f>IF(org=0,"Не определено",org)</f>
        <v>Филиал "Шатурская ГРЭС" ПАО "Юнипро"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4"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7"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104</v>
      </c>
      <c r="E9" s="1971"/>
      <c r="F9" s="1972" t="s">
        <v>105</v>
      </c>
      <c r="G9" s="1973"/>
      <c r="H9" s="1973"/>
      <c r="I9" s="1973"/>
      <c r="J9" s="1976" t="s">
        <v>106</v>
      </c>
      <c r="K9" s="1976"/>
      <c r="L9" s="1976"/>
      <c r="M9" s="1976"/>
    </row>
    <row customHeight="1" ht="22.5">
      <c r="A10" s="1970"/>
      <c r="B10" s="598"/>
      <c r="C10" s="531"/>
      <c r="D10" s="529" t="s">
        <v>87</v>
      </c>
      <c r="E10" s="529" t="s">
        <v>88</v>
      </c>
      <c r="F10" s="529" t="s">
        <v>107</v>
      </c>
      <c r="G10" s="1977" t="s">
        <v>87</v>
      </c>
      <c r="H10" s="1978"/>
      <c r="I10" s="529" t="s">
        <v>88</v>
      </c>
      <c r="J10" s="529" t="s">
        <v>107</v>
      </c>
      <c r="K10" s="1977" t="s">
        <v>87</v>
      </c>
      <c r="L10" s="1978"/>
      <c r="M10" s="529" t="s">
        <v>88</v>
      </c>
      <c r="N10" s="1667"/>
    </row>
    <row s="2725" customFormat="1" customHeight="1" ht="11.25" hidden="1">
      <c r="A11" s="599"/>
      <c r="B11" s="599"/>
      <c r="C11" s="599"/>
      <c r="D11" s="600" t="s">
        <v>108</v>
      </c>
      <c r="E11" s="600" t="s">
        <v>109</v>
      </c>
      <c r="F11" s="600" t="s">
        <v>89</v>
      </c>
      <c r="G11" s="1959" t="s">
        <v>90</v>
      </c>
      <c r="H11" s="1960"/>
      <c r="I11" s="600" t="s">
        <v>110</v>
      </c>
      <c r="J11" s="600" t="s">
        <v>91</v>
      </c>
      <c r="K11" s="1961" t="s">
        <v>92</v>
      </c>
      <c r="L11" s="1962"/>
      <c r="M11" s="600" t="s">
        <v>111</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112</v>
      </c>
      <c r="P12" s="1443" t="s">
        <v>113</v>
      </c>
      <c r="Q12" s="1443" t="s">
        <v>114</v>
      </c>
      <c r="R12" s="1443" t="s">
        <v>115</v>
      </c>
    </row>
    <row s="2745" customFormat="1" customHeight="1" ht="15">
      <c r="A13" s="281"/>
      <c r="B13" s="281"/>
      <c r="C13" s="532"/>
      <c r="D13" s="1982" t="s">
        <v>108</v>
      </c>
      <c r="E13" s="1983"/>
      <c r="F13" s="1986" t="s">
        <v>61</v>
      </c>
      <c r="G13" s="1987"/>
      <c r="H13" s="1988">
        <v>1</v>
      </c>
      <c r="I13" s="1979" t="str">
        <f>IF(U13="","",INDEX(TERRITORY_MR_LIST,MATCH(U13,TERRITORY_LIST_ID,0)))</f>
        <v/>
      </c>
      <c r="J13" s="1981" t="s">
        <v>56</v>
      </c>
      <c r="K13" s="608"/>
      <c r="L13" s="533" t="s">
        <v>108</v>
      </c>
      <c r="M13" s="609" t="s">
        <v>24</v>
      </c>
      <c r="N13" s="818"/>
      <c r="O13" s="1446" t="s">
        <v>116</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117</v>
      </c>
      <c r="Z13" s="610">
        <v>1705000</v>
      </c>
      <c r="AA13" s="610"/>
      <c r="AB13" s="610"/>
      <c r="AC13" s="610"/>
      <c r="AD13" s="610"/>
      <c r="AE13" s="610"/>
      <c r="AF13" s="610"/>
      <c r="AG13" s="610"/>
      <c r="AH13" s="610"/>
      <c r="AI13" s="610"/>
      <c r="AJ13" s="610"/>
      <c r="AK13" s="610"/>
      <c r="AL13" s="610"/>
    </row>
    <row s="2745" customFormat="1" customHeight="1" ht="15">
      <c r="A14" s="281"/>
      <c r="B14" s="281"/>
      <c r="C14" s="162"/>
      <c r="D14" s="1982"/>
      <c r="E14" s="1984"/>
      <c r="F14" s="1981"/>
      <c r="G14" s="1987"/>
      <c r="H14" s="1988"/>
      <c r="I14" s="1980"/>
      <c r="J14" s="1981"/>
      <c r="K14" s="427"/>
      <c r="L14" s="163"/>
      <c r="M14" s="613" t="s">
        <v>118</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5" customFormat="1" customHeight="1" ht="15">
      <c r="A15" s="281"/>
      <c r="B15" s="281"/>
      <c r="C15" s="162"/>
      <c r="D15" s="1982"/>
      <c r="E15" s="1985"/>
      <c r="F15" s="1981"/>
      <c r="G15" s="1067"/>
      <c r="H15" s="1068"/>
      <c r="I15" s="586" t="s">
        <v>119</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120</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55AE7-0BD7-097A-6E5A-5B11D7229A33}"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253" width="9.140625" hidden="1" customWidth="1"/>
    <col min="2" max="2" style="3255" width="9.140625" hidden="1" customWidth="1"/>
    <col min="3" max="3" style="5212" width="4.7109375" customWidth="1"/>
    <col min="4" max="4" style="3255" width="6.28125" customWidth="1"/>
    <col min="5" max="5" style="3255" width="36.7109375" customWidth="1"/>
    <col min="6" max="6" style="3255" width="9.57421875" customWidth="1"/>
    <col min="7" max="7" style="2623" width="42.421875" hidden="1" customWidth="1"/>
    <col min="8" max="8" style="3255" width="40.7109375" customWidth="1"/>
    <col min="9" max="9" style="2624" width="93.421875" customWidth="1"/>
    <col min="10" max="17" style="3255" width="10.57421875"/>
    <col min="18" max="18" style="5146" width="10.57421875"/>
  </cols>
  <sheetData>
    <row s="2624"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4"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Филиал "Шатурская ГРЭС" ПАО "Юнипро"</v>
      </c>
      <c r="E6" s="2053"/>
      <c r="F6" s="2053"/>
      <c r="G6" s="2053"/>
      <c r="H6" s="2053"/>
      <c r="I6" s="543"/>
    </row>
    <row s="2623" customFormat="1" customHeight="1" ht="15">
      <c r="A7" s="765"/>
      <c r="C7" s="162"/>
      <c r="D7" s="682"/>
      <c r="E7" s="682"/>
      <c r="F7" s="682"/>
      <c r="G7" s="682"/>
      <c r="H7" s="758"/>
      <c r="I7" s="543"/>
      <c r="R7" s="681"/>
    </row>
    <row customHeight="1" ht="0.75">
      <c r="C8" s="162"/>
      <c r="D8" s="515"/>
      <c r="E8" s="515"/>
      <c r="F8" s="515"/>
      <c r="G8" s="515"/>
      <c r="H8" s="543" t="s">
        <v>116</v>
      </c>
    </row>
    <row customHeight="1" ht="15">
      <c r="C9" s="162"/>
      <c r="D9" s="717"/>
      <c r="E9" s="2213" t="s">
        <v>104</v>
      </c>
      <c r="F9" s="2214"/>
      <c r="G9" s="822" t="str">
        <f>IF(G8="","",INDEX(DIFFERENTIATION_UNMERGE_VD,MATCH(G8,DIFFERENTIATION_ID_DIFF,0)))</f>
        <v/>
      </c>
      <c r="H9" s="822">
        <f>IF(H8="","",INDEX(DIFFERENTIATION_UNMERGE_VD,MATCH(H8,DIFFERENTIATION_ID_DIFF,0)))</f>
        <v>0</v>
      </c>
      <c r="I9" s="1971" t="s">
        <v>296</v>
      </c>
    </row>
    <row s="2623" customFormat="1" customHeight="1" ht="15">
      <c r="A10" s="765"/>
      <c r="C10" s="162"/>
      <c r="D10" s="717"/>
      <c r="E10" s="2213" t="s">
        <v>556</v>
      </c>
      <c r="F10" s="2214"/>
      <c r="G10" s="822" t="str">
        <f>IF(G8="","",INDEX(DIFFERENTIATION_UNMERGE_AREA,MATCH(G8,DIFFERENTIATION_ID_DIFF,0)))</f>
        <v/>
      </c>
      <c r="H10" s="822" t="str">
        <f>IF(H8="","",INDEX(DIFFERENTIATION_UNMERGE_AREA,MATCH(H8,DIFFERENTIATION_ID_DIFF,0)))</f>
        <v/>
      </c>
      <c r="I10" s="1971"/>
      <c r="R10" s="681"/>
    </row>
    <row s="2623" customFormat="1" customHeight="1" ht="15">
      <c r="A11" s="765"/>
      <c r="C11" s="162"/>
      <c r="D11" s="717"/>
      <c r="E11" s="2213" t="s">
        <v>557</v>
      </c>
      <c r="F11" s="2214"/>
      <c r="G11" s="822" t="str">
        <f>IF(G8="","",INDEX(DIFFERENTIATION_UNMERGE_SYSTEM,MATCH(G8,DIFFERENTIATION_ID_DIFF,0)))</f>
        <v/>
      </c>
      <c r="H11" s="822" t="str">
        <f>IF(H8="","",INDEX(DIFFERENTIATION_UNMERGE_SYSTEM,MATCH(H8,DIFFERENTIATION_ID_DIFF,0)))</f>
        <v>без дифференциации</v>
      </c>
      <c r="I11" s="1971"/>
      <c r="R11" s="681"/>
    </row>
    <row s="2623" customFormat="1" customHeight="1" ht="15">
      <c r="A12" s="765"/>
      <c r="C12" s="162"/>
      <c r="D12" s="2215" t="s">
        <v>295</v>
      </c>
      <c r="E12" s="2216"/>
      <c r="F12" s="2216"/>
      <c r="G12" s="893"/>
      <c r="H12" s="893"/>
      <c r="I12" s="1971"/>
      <c r="R12" s="681"/>
    </row>
    <row customHeight="1" ht="33.75">
      <c r="C13" s="162"/>
      <c r="D13" s="767" t="s">
        <v>87</v>
      </c>
      <c r="E13" s="766" t="s">
        <v>297</v>
      </c>
      <c r="F13" s="766" t="s">
        <v>558</v>
      </c>
      <c r="G13" s="814" t="s">
        <v>298</v>
      </c>
      <c r="H13" s="760" t="s">
        <v>298</v>
      </c>
      <c r="I13" s="1971"/>
    </row>
    <row customHeight="1" ht="15" hidden="1">
      <c r="C14" s="162"/>
      <c r="D14" s="599" t="s">
        <v>108</v>
      </c>
      <c r="E14" s="599" t="s">
        <v>109</v>
      </c>
      <c r="F14" s="599" t="s">
        <v>89</v>
      </c>
      <c r="G14" s="665" t="str">
        <f>G1&amp;".1"</f>
        <v>.1</v>
      </c>
      <c r="H14" s="665" t="str">
        <f>H1&amp;".1"</f>
        <v>4.1</v>
      </c>
      <c r="I14" s="277"/>
    </row>
    <row customHeight="1" ht="15">
      <c r="A15" s="511"/>
      <c r="C15" s="532"/>
      <c r="D15" s="527">
        <v>1</v>
      </c>
      <c r="E15" s="683" t="str">
        <f>TP_P_A</f>
        <v>Количество поданных заявок</v>
      </c>
      <c r="F15" s="527" t="s">
        <v>1021</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1021</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1021</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301</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1022</v>
      </c>
      <c r="E20" s="694"/>
      <c r="F20" s="515"/>
      <c r="G20" s="515"/>
      <c r="H20" s="515"/>
      <c r="I20" s="1803"/>
    </row>
    <row customHeight="1" ht="27.75">
      <c r="C21" s="457"/>
      <c r="D21" s="545" t="s">
        <v>310</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1023</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1D2DA-321B-A3DC-C3C8-3A8878303C0B}"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5453" width="9.140625" hidden="1" customWidth="1"/>
    <col min="2" max="2" style="5434" width="9.140625" hidden="1" customWidth="1"/>
    <col min="3" max="3" style="5454" width="3.7109375" customWidth="1"/>
    <col min="4" max="4" style="2687" width="6.28125" customWidth="1"/>
    <col min="5" max="6" style="2687" width="64.140625" customWidth="1"/>
    <col min="7" max="7" style="2687" width="141.140625" customWidth="1"/>
    <col min="8" max="8" style="2687" width="10.57421875"/>
    <col min="9" max="10" style="2629" width="10.57421875"/>
    <col min="11" max="16" style="2687"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3" customFormat="1" customHeight="1" ht="18">
      <c r="A6" s="888"/>
      <c r="B6" s="423"/>
      <c r="C6" s="377"/>
      <c r="D6" s="2299" t="str">
        <f>IF(org=0,"Не определено",org)</f>
        <v>Филиал "Шатурская ГРЭС" ПАО "Юнипро"</v>
      </c>
      <c r="E6" s="2300"/>
      <c r="F6" s="2300"/>
      <c r="G6" s="2301"/>
      <c r="I6" s="506"/>
      <c r="J6" s="506"/>
    </row>
    <row customHeight="1" ht="14.25">
      <c r="C7" s="82"/>
      <c r="D7" s="69"/>
      <c r="E7" s="81"/>
      <c r="F7" s="758"/>
      <c r="G7" s="179"/>
    </row>
    <row s="3051" customFormat="1" customHeight="1" ht="0.75">
      <c r="A8" s="1709"/>
      <c r="B8" s="1168"/>
      <c r="C8" s="377"/>
      <c r="D8" s="361"/>
      <c r="E8" s="395"/>
      <c r="F8" s="758"/>
      <c r="G8" s="179"/>
      <c r="I8" s="1664"/>
      <c r="J8" s="1664"/>
    </row>
    <row customHeight="1" ht="14.25">
      <c r="C9" s="82"/>
      <c r="D9" s="2062" t="s">
        <v>295</v>
      </c>
      <c r="E9" s="2062"/>
      <c r="F9" s="2062"/>
      <c r="G9" s="2302" t="s">
        <v>296</v>
      </c>
    </row>
    <row customHeight="1" ht="14.25">
      <c r="C10" s="82"/>
      <c r="D10" s="91" t="s">
        <v>87</v>
      </c>
      <c r="E10" s="94" t="s">
        <v>297</v>
      </c>
      <c r="F10" s="94" t="s">
        <v>387</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301</v>
      </c>
      <c r="G12" s="137"/>
    </row>
    <row customHeight="1" ht="22.5">
      <c r="A13" s="178"/>
      <c r="C13" s="82"/>
      <c r="D13" s="133" t="s">
        <v>928</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301</v>
      </c>
      <c r="G13" s="137"/>
    </row>
    <row customHeight="1" ht="14.25">
      <c r="A14" s="178"/>
      <c r="C14" s="82"/>
      <c r="D14" s="133" t="s">
        <v>964</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1024</v>
      </c>
      <c r="F15" s="187"/>
      <c r="G15" s="2017"/>
    </row>
    <row customHeight="1" ht="14.25">
      <c r="A16" s="178"/>
      <c r="C16" s="82"/>
      <c r="D16" s="133" t="s">
        <v>930</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301</v>
      </c>
      <c r="G16" s="333"/>
    </row>
    <row customHeight="1" ht="14.25">
      <c r="A17" s="178"/>
      <c r="C17" s="82"/>
      <c r="D17" s="133" t="s">
        <v>972</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5432" customFormat="1" customHeight="1" ht="21">
      <c r="A18" s="339"/>
      <c r="B18" s="132"/>
      <c r="C18" s="296"/>
      <c r="D18" s="343"/>
      <c r="E18" s="345" t="s">
        <v>1025</v>
      </c>
      <c r="F18" s="334"/>
      <c r="G18" s="2017"/>
      <c r="I18" s="346"/>
      <c r="J18" s="346"/>
    </row>
    <row s="2623" customFormat="1" customHeight="1" ht="256.5" hidden="1">
      <c r="A19" s="339"/>
      <c r="B19" s="423"/>
      <c r="C19" s="377"/>
      <c r="D19" s="890" t="s">
        <v>932</v>
      </c>
      <c r="E19" s="889" t="s">
        <v>1026</v>
      </c>
      <c r="F19" s="391"/>
      <c r="G19" s="333" t="s">
        <v>1027</v>
      </c>
      <c r="I19" s="506"/>
      <c r="J19" s="506"/>
    </row>
    <row s="5432" customFormat="1" customHeight="1" ht="14.25">
      <c r="A20" s="339"/>
      <c r="B20" s="132"/>
      <c r="C20" s="296"/>
      <c r="D20" s="891">
        <v>2</v>
      </c>
      <c r="E20" s="326" t="s">
        <v>1028</v>
      </c>
      <c r="F20" s="184" t="s">
        <v>301</v>
      </c>
      <c r="G20" s="333"/>
      <c r="I20" s="346"/>
      <c r="J20" s="346"/>
    </row>
    <row s="5432" customFormat="1" customHeight="1" ht="18.75" hidden="1">
      <c r="A21" s="339"/>
      <c r="B21" s="132"/>
      <c r="C21" s="296"/>
      <c r="D21" s="329" t="s">
        <v>858</v>
      </c>
      <c r="E21" s="328"/>
      <c r="F21" s="327"/>
      <c r="G21" s="337"/>
      <c r="H21" s="330"/>
      <c r="I21" s="346"/>
      <c r="J21" s="346"/>
    </row>
    <row customHeight="1" ht="15">
      <c r="A22" s="178"/>
      <c r="C22" s="82"/>
      <c r="D22" s="95"/>
      <c r="E22" s="189" t="s">
        <v>1029</v>
      </c>
      <c r="F22" s="334"/>
      <c r="G22" s="335"/>
    </row>
    <row s="3051" customFormat="1" customHeight="1" ht="22.5" hidden="1">
      <c r="A23" s="339"/>
      <c r="B23" s="1168"/>
      <c r="C23" s="377"/>
      <c r="D23" s="1713" t="s">
        <v>109</v>
      </c>
      <c r="E23" s="183" t="s">
        <v>1030</v>
      </c>
      <c r="F23" s="1710" t="s">
        <v>301</v>
      </c>
      <c r="G23" s="341"/>
      <c r="I23" s="1664"/>
      <c r="J23" s="1664"/>
    </row>
    <row s="3051" customFormat="1" customHeight="1" ht="14.25" hidden="1">
      <c r="A24" s="339"/>
      <c r="B24" s="1168"/>
      <c r="C24" s="377"/>
      <c r="D24" s="1713" t="s">
        <v>614</v>
      </c>
      <c r="E24" s="1712" t="s">
        <v>1031</v>
      </c>
      <c r="F24" s="1710" t="s">
        <v>301</v>
      </c>
      <c r="G24" s="333"/>
      <c r="I24" s="1664"/>
      <c r="J24" s="1664"/>
    </row>
    <row s="3051" customFormat="1" customHeight="1" ht="14.25" hidden="1">
      <c r="A25" s="339"/>
      <c r="B25" s="1168"/>
      <c r="C25" s="377"/>
      <c r="D25" s="1713" t="s">
        <v>617</v>
      </c>
      <c r="E25" s="181"/>
      <c r="F25" s="391"/>
      <c r="G25" s="2015" t="s">
        <v>1032</v>
      </c>
      <c r="I25" s="1664"/>
      <c r="J25" s="1664"/>
    </row>
    <row s="3051" customFormat="1" customHeight="1" ht="22.5" hidden="1">
      <c r="A26" s="339"/>
      <c r="B26" s="1168"/>
      <c r="C26" s="377"/>
      <c r="D26" s="343"/>
      <c r="E26" s="345" t="s">
        <v>1033</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18AE7-661A-73E6-8CC8-654EF20B6EA2}" mc:Ignorable="x14ac xr xr2 xr3">
  <sheetPr>
    <tabColor theme="6" tint="0.4"/>
  </sheetPr>
  <dimension ref="A1:L44"/>
  <sheetViews>
    <sheetView topLeftCell="A1" showGridLines="0" zoomScale="90" workbookViewId="0">
      <selection activeCell="G22" sqref="G22"/>
    </sheetView>
  </sheetViews>
  <sheetFormatPr defaultColWidth="10.57421875" customHeight="1" defaultRowHeight="14.25"/>
  <cols>
    <col min="1" max="1" style="3627" width="9.140625" hidden="1" customWidth="1"/>
    <col min="2" max="2" style="5434" width="9.140625" hidden="1" customWidth="1"/>
    <col min="3" max="3" style="5454" width="3.7109375" customWidth="1"/>
    <col min="4" max="4" style="2687" width="6.28125" customWidth="1"/>
    <col min="5" max="5" style="2687" width="63.421875" customWidth="1"/>
    <col min="6" max="6" style="2687" width="1.7109375" hidden="1" customWidth="1"/>
    <col min="7" max="8" style="2687" width="35.7109375" customWidth="1"/>
    <col min="9" max="9" style="2687" width="91.57421875" customWidth="1"/>
    <col min="10" max="10" style="2687" width="68.8515625" customWidth="1"/>
    <col min="11" max="12" style="2629" width="10.57421875"/>
  </cols>
  <sheetData>
    <row customHeight="1" ht="14.25" hidden="1"/>
    <row s="3051" customFormat="1" customHeight="1" ht="18.75" hidden="1">
      <c r="A2" s="1723"/>
      <c r="B2" s="1168"/>
      <c r="C2" s="1770" t="s">
        <v>422</v>
      </c>
      <c r="D2" s="1713"/>
      <c r="E2" s="185"/>
      <c r="F2" s="1710"/>
      <c r="G2" s="1710" t="s">
        <v>301</v>
      </c>
      <c r="H2" s="1169"/>
      <c r="K2" s="1664"/>
      <c r="L2" s="1664"/>
    </row>
    <row s="3051" customFormat="1" customHeight="1" ht="14.25" hidden="1">
      <c r="A3" s="1392"/>
      <c r="B3" s="1168"/>
      <c r="C3" s="340"/>
      <c r="K3" s="1664"/>
      <c r="L3" s="1664"/>
    </row>
    <row s="3051" customFormat="1" customHeight="1" ht="18.75" hidden="1">
      <c r="A4" s="1723"/>
      <c r="B4" s="1168"/>
      <c r="C4" s="1770" t="s">
        <v>422</v>
      </c>
      <c r="D4" s="1713"/>
      <c r="E4" s="191" t="s">
        <v>1034</v>
      </c>
      <c r="F4" s="1710"/>
      <c r="G4" s="243"/>
      <c r="H4" s="1710" t="s">
        <v>301</v>
      </c>
      <c r="K4" s="1664"/>
      <c r="L4" s="1664"/>
    </row>
    <row s="3051" customFormat="1" customHeight="1" ht="14.25" hidden="1">
      <c r="A5" s="1392"/>
      <c r="B5" s="1168"/>
      <c r="C5" s="340"/>
      <c r="K5" s="1664"/>
      <c r="L5" s="1664"/>
    </row>
    <row s="3051" customFormat="1" customHeight="1" ht="18.75" hidden="1">
      <c r="A6" s="1723"/>
      <c r="B6" s="1168"/>
      <c r="C6" s="1770" t="s">
        <v>422</v>
      </c>
      <c r="D6" s="1713"/>
      <c r="E6" s="192" t="s">
        <v>1035</v>
      </c>
      <c r="F6" s="1710"/>
      <c r="G6" s="243"/>
      <c r="H6" s="1710" t="s">
        <v>301</v>
      </c>
      <c r="K6" s="1664"/>
      <c r="L6" s="1664"/>
    </row>
    <row s="3051" customFormat="1" customHeight="1" ht="14.25" hidden="1">
      <c r="A7" s="1392"/>
      <c r="B7" s="1168"/>
      <c r="C7" s="340"/>
      <c r="K7" s="1664"/>
      <c r="L7" s="1664"/>
    </row>
    <row s="3051" customFormat="1" customHeight="1" ht="18.75" hidden="1">
      <c r="A8" s="1723"/>
      <c r="B8" s="1168"/>
      <c r="C8" s="1770" t="s">
        <v>422</v>
      </c>
      <c r="D8" s="1713"/>
      <c r="E8" s="192" t="s">
        <v>1036</v>
      </c>
      <c r="F8" s="1710"/>
      <c r="G8" s="243"/>
      <c r="H8" s="1710" t="s">
        <v>301</v>
      </c>
      <c r="K8" s="1664"/>
      <c r="L8" s="1664"/>
    </row>
    <row s="3051" customFormat="1" customHeight="1" ht="14.25" hidden="1">
      <c r="A9" s="1392"/>
      <c r="B9" s="1168"/>
      <c r="C9" s="340"/>
      <c r="K9" s="1664"/>
      <c r="L9" s="1664"/>
    </row>
    <row s="3051" customFormat="1" customHeight="1" ht="18.75" hidden="1">
      <c r="A10" s="1723"/>
      <c r="B10" s="1168"/>
      <c r="C10" s="1770" t="s">
        <v>422</v>
      </c>
      <c r="D10" s="1713"/>
      <c r="E10" s="192" t="s">
        <v>1037</v>
      </c>
      <c r="F10" s="1710"/>
      <c r="G10" s="1714"/>
      <c r="H10" s="1710" t="s">
        <v>301</v>
      </c>
      <c r="K10" s="1664"/>
      <c r="L10" s="1664" t="s">
        <v>1038</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3051" customFormat="1" customHeight="1" ht="14.25">
      <c r="A15" s="1392"/>
      <c r="B15" s="1168"/>
      <c r="C15" s="377"/>
      <c r="D15" s="2299" t="str">
        <f>IF(org=0,"Не определено",org)</f>
        <v>Филиал "Шатурская ГРЭС" ПАО "Юнипро"</v>
      </c>
      <c r="E15" s="2300"/>
      <c r="F15" s="2300"/>
      <c r="G15" s="2300"/>
      <c r="H15" s="2301"/>
      <c r="J15" s="858"/>
      <c r="K15" s="1664"/>
      <c r="L15" s="1664"/>
    </row>
    <row customHeight="1" ht="14.25">
      <c r="C16" s="82"/>
      <c r="D16" s="69"/>
      <c r="E16" s="81"/>
      <c r="F16" s="81"/>
      <c r="G16" s="81"/>
      <c r="H16" s="758"/>
      <c r="I16" s="179"/>
    </row>
    <row s="3051" customFormat="1" customHeight="1" ht="14.25" hidden="1">
      <c r="A17" s="1392"/>
      <c r="B17" s="1168"/>
      <c r="C17" s="377"/>
      <c r="D17" s="361"/>
      <c r="E17" s="395"/>
      <c r="F17" s="395"/>
      <c r="G17" s="395"/>
      <c r="H17" s="758"/>
      <c r="I17" s="179"/>
      <c r="K17" s="1664"/>
      <c r="L17" s="1664"/>
    </row>
    <row customHeight="1" ht="21">
      <c r="C18" s="82"/>
      <c r="D18" s="2062" t="s">
        <v>295</v>
      </c>
      <c r="E18" s="2062"/>
      <c r="F18" s="2062"/>
      <c r="G18" s="2062"/>
      <c r="H18" s="2062"/>
      <c r="I18" s="2302" t="s">
        <v>296</v>
      </c>
    </row>
    <row customHeight="1" ht="21">
      <c r="C19" s="82"/>
      <c r="D19" s="91" t="s">
        <v>87</v>
      </c>
      <c r="E19" s="94" t="s">
        <v>297</v>
      </c>
      <c r="F19" s="94"/>
      <c r="G19" s="94" t="s">
        <v>298</v>
      </c>
      <c r="H19" s="94" t="s">
        <v>387</v>
      </c>
      <c r="I19" s="2302"/>
    </row>
    <row customHeight="1" ht="12" hidden="1">
      <c r="C20" s="82"/>
      <c r="D20" s="72"/>
      <c r="E20" s="72"/>
      <c r="F20" s="72"/>
      <c r="G20" s="72"/>
      <c r="H20" s="72"/>
      <c r="I20" s="72"/>
    </row>
    <row customHeight="1" ht="14.25">
      <c r="A21" s="1723"/>
      <c r="C21" s="82"/>
      <c r="D21" s="133">
        <v>1</v>
      </c>
      <c r="E21" s="2304" t="s">
        <v>1039</v>
      </c>
      <c r="F21" s="2304"/>
      <c r="G21" s="2304"/>
      <c r="H21" s="2304"/>
      <c r="I21" s="194"/>
    </row>
    <row customHeight="1" ht="20.25">
      <c r="A22" s="1723"/>
      <c r="C22" s="82"/>
      <c r="D22" s="133" t="s">
        <v>928</v>
      </c>
      <c r="E22" s="180" t="s">
        <v>1040</v>
      </c>
      <c r="F22" s="184"/>
      <c r="G22" s="5464">
        <v>44984.45106481481</v>
      </c>
      <c r="H22" s="184" t="s">
        <v>301</v>
      </c>
      <c r="I22" s="137" t="s">
        <v>1041</v>
      </c>
    </row>
    <row customHeight="1" ht="45">
      <c r="A23" s="1723"/>
      <c r="C23" s="82"/>
      <c r="D23" s="133" t="s">
        <v>930</v>
      </c>
      <c r="E23" s="180" t="s">
        <v>1042</v>
      </c>
      <c r="F23" s="184"/>
      <c r="G23" s="243" t="s">
        <v>1043</v>
      </c>
      <c r="H23" s="199" t="s">
        <v>1044</v>
      </c>
      <c r="I23" s="244" t="s">
        <v>1045</v>
      </c>
    </row>
    <row customHeight="1" ht="48.333333333333336">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301</v>
      </c>
      <c r="H24" s="199" t="s">
        <v>1046</v>
      </c>
      <c r="I24" s="245" t="s">
        <v>795</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46.666666666666664">
      <c r="A26" s="1723"/>
      <c r="C26" s="82"/>
      <c r="D26" s="133" t="s">
        <v>321</v>
      </c>
      <c r="E26" s="185" t="s">
        <v>1047</v>
      </c>
      <c r="F26" s="184"/>
      <c r="G26" s="184" t="s">
        <v>301</v>
      </c>
      <c r="H26" s="199" t="s">
        <v>1048</v>
      </c>
      <c r="I26" s="2015" t="s">
        <v>1049</v>
      </c>
    </row>
    <row customHeight="1" ht="15">
      <c r="A27" s="1723" t="s">
        <v>108</v>
      </c>
      <c r="C27" s="82"/>
      <c r="D27" s="95"/>
      <c r="E27" s="189" t="s">
        <v>1029</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189.16666666666666">
      <c r="A29" s="1723"/>
      <c r="C29" s="82"/>
      <c r="D29" s="133" t="s">
        <v>659</v>
      </c>
      <c r="E29" s="191" t="s">
        <v>1034</v>
      </c>
      <c r="F29" s="184"/>
      <c r="G29" s="243" t="s">
        <v>1050</v>
      </c>
      <c r="H29" s="184" t="s">
        <v>301</v>
      </c>
      <c r="I29" s="2015" t="s">
        <v>1051</v>
      </c>
    </row>
    <row s="3321" customFormat="1" customHeight="1" ht="189.16666666666666">
      <c r="A30" s="5471"/>
      <c r="B30" s="3631"/>
      <c r="C30" s="5472" t="s">
        <v>422</v>
      </c>
      <c r="D30" s="5473" t="s">
        <v>702</v>
      </c>
      <c r="E30" s="5474" t="s">
        <v>1034</v>
      </c>
      <c r="F30" s="3701"/>
      <c r="G30" s="5475" t="s">
        <v>1052</v>
      </c>
      <c r="H30" s="3701" t="s">
        <v>301</v>
      </c>
      <c r="I30" s="3321"/>
      <c r="J30" s="3321"/>
      <c r="K30" s="5476"/>
      <c r="L30" s="5476"/>
    </row>
    <row s="3321" customFormat="1" customHeight="1" ht="189.16666666666666">
      <c r="A31" s="5471"/>
      <c r="B31" s="3631"/>
      <c r="C31" s="5472" t="s">
        <v>422</v>
      </c>
      <c r="D31" s="5473" t="s">
        <v>705</v>
      </c>
      <c r="E31" s="5474" t="s">
        <v>1034</v>
      </c>
      <c r="F31" s="3701"/>
      <c r="G31" s="5475" t="s">
        <v>1053</v>
      </c>
      <c r="H31" s="3701" t="s">
        <v>301</v>
      </c>
      <c r="I31" s="3321"/>
      <c r="J31" s="3321"/>
      <c r="K31" s="5476"/>
      <c r="L31" s="5476"/>
    </row>
    <row customHeight="1" ht="15">
      <c r="A32" s="1723" t="s">
        <v>109</v>
      </c>
      <c r="C32" s="82"/>
      <c r="D32" s="95"/>
      <c r="E32" s="189" t="s">
        <v>1029</v>
      </c>
      <c r="F32" s="190"/>
      <c r="G32" s="190"/>
      <c r="H32" s="187"/>
      <c r="I32" s="2017"/>
    </row>
    <row customHeight="1" ht="30">
      <c r="A33" s="1723"/>
      <c r="B33" s="132">
        <v>3</v>
      </c>
      <c r="C33" s="82"/>
      <c r="D33" s="133">
        <v>5</v>
      </c>
      <c r="E33"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303"/>
      <c r="G33" s="2303"/>
      <c r="H33" s="2303"/>
      <c r="I33" s="242"/>
    </row>
    <row customHeight="1" ht="26.25">
      <c r="A34" s="1723"/>
      <c r="C34" s="82"/>
      <c r="D34" s="133" t="s">
        <v>310</v>
      </c>
      <c r="E34"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245"/>
      <c r="G34" s="2245"/>
      <c r="H34" s="2245"/>
      <c r="I34" s="242"/>
    </row>
    <row customHeight="1" ht="53.333333333333336">
      <c r="A35" s="1723"/>
      <c r="C35" s="82"/>
      <c r="D35" s="133" t="s">
        <v>1054</v>
      </c>
      <c r="E35" s="192" t="s">
        <v>1035</v>
      </c>
      <c r="F35" s="184"/>
      <c r="G35" s="243" t="s">
        <v>1055</v>
      </c>
      <c r="H35" s="184" t="s">
        <v>301</v>
      </c>
      <c r="I35" s="2015" t="s">
        <v>1056</v>
      </c>
    </row>
    <row customHeight="1" ht="15">
      <c r="A36" s="1723" t="s">
        <v>89</v>
      </c>
      <c r="C36" s="82"/>
      <c r="D36" s="95"/>
      <c r="E36" s="190" t="s">
        <v>1029</v>
      </c>
      <c r="F36" s="186"/>
      <c r="G36" s="186"/>
      <c r="H36" s="187"/>
      <c r="I36" s="2017"/>
    </row>
    <row customHeight="1" ht="24">
      <c r="A37" s="1723"/>
      <c r="C37" s="82"/>
      <c r="D37" s="133" t="s">
        <v>312</v>
      </c>
      <c r="E37"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245"/>
      <c r="G37" s="2245"/>
      <c r="H37" s="2245"/>
      <c r="I37" s="242"/>
    </row>
    <row customHeight="1" ht="56.666666666666664">
      <c r="A38" s="1723"/>
      <c r="C38" s="82"/>
      <c r="D38" s="133" t="s">
        <v>1057</v>
      </c>
      <c r="E38" s="192" t="s">
        <v>1036</v>
      </c>
      <c r="F38" s="184"/>
      <c r="G38" s="243" t="s">
        <v>1058</v>
      </c>
      <c r="H38" s="184" t="s">
        <v>301</v>
      </c>
      <c r="I38" s="1993" t="s">
        <v>1059</v>
      </c>
    </row>
    <row customHeight="1" ht="64.16666666666667">
      <c r="A39" s="1723" t="s">
        <v>90</v>
      </c>
      <c r="C39" s="82"/>
      <c r="D39" s="95"/>
      <c r="E39" s="190" t="s">
        <v>1029</v>
      </c>
      <c r="F39" s="186"/>
      <c r="G39" s="186"/>
      <c r="H39" s="187"/>
      <c r="I39" s="1993"/>
    </row>
    <row customHeight="1" ht="26.25">
      <c r="A40" s="1723"/>
      <c r="C40" s="82"/>
      <c r="D40" s="133" t="s">
        <v>315</v>
      </c>
      <c r="E40"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245"/>
      <c r="G40" s="2245"/>
      <c r="H40" s="2245"/>
      <c r="I40" s="242"/>
    </row>
    <row customHeight="1" ht="14.25">
      <c r="A41" s="1723"/>
      <c r="C41" s="82"/>
      <c r="D41" s="133" t="s">
        <v>788</v>
      </c>
      <c r="E41" s="192" t="s">
        <v>1037</v>
      </c>
      <c r="F41" s="184"/>
      <c r="G41" s="193" t="s">
        <v>1060</v>
      </c>
      <c r="H41" s="184" t="s">
        <v>301</v>
      </c>
      <c r="I41" s="2015" t="s">
        <v>1061</v>
      </c>
      <c r="L41" s="141" t="s">
        <v>1038</v>
      </c>
    </row>
    <row customHeight="1" ht="15">
      <c r="A42" s="1723" t="s">
        <v>110</v>
      </c>
      <c r="C42" s="82"/>
      <c r="D42" s="95"/>
      <c r="E42" s="190" t="s">
        <v>1029</v>
      </c>
      <c r="F42" s="186"/>
      <c r="G42" s="186"/>
      <c r="H42" s="187"/>
      <c r="I42" s="2017"/>
    </row>
    <row s="5479" customFormat="1" customHeight="1" ht="3">
      <c r="A43" s="1723"/>
      <c r="K43" s="182"/>
      <c r="L43" s="182"/>
    </row>
    <row customHeight="1" ht="24.75">
      <c r="D44" s="1721" t="s">
        <v>710</v>
      </c>
      <c r="E44"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106"/>
      <c r="G44" s="2106"/>
      <c r="H44" s="2106"/>
      <c r="I44" s="2106"/>
    </row>
  </sheetData>
  <sheetProtection formatColumns="0" formatRows="0" autoFilter="0" sort="0" insertRows="0" insertColumns="1" deleteRows="0" deleteColumns="0"/>
  <mergeCells count="17">
    <mergeCell ref="E44:I44"/>
    <mergeCell ref="E34:H34"/>
    <mergeCell ref="E37:H37"/>
    <mergeCell ref="E40:H40"/>
    <mergeCell ref="I35:I36"/>
    <mergeCell ref="I38:I39"/>
    <mergeCell ref="I41:I42"/>
    <mergeCell ref="I29:I32"/>
    <mergeCell ref="E33:H33"/>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s>
  <hyperlinks>
    <hyperlink ref="H24" r:id="rId2" tooltip="https://portal.eias.ru/Portal/DownloadPage.aspx?type=12&amp;guid=3e54a362-148c-470b-9edf-0d7466bbf29f" xr:uid="{0DED3E7C-B654-C354-86B4-B08C91F559CD}"/>
    <hyperlink ref="H26" r:id="rId3" tooltip="https://portal.eias.ru/Portal/DownloadPage.aspx?type=12&amp;guid=e1a5ffbd-01ea-45d9-bd85-64ac8ac9ae5d" xr:uid="{BB04E29C-C3AF-83F5-5E19-02C964000D1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D9367-ABAA-D21A-5835-D2E63C546D3F}" mc:Ignorable="x14ac xr xr2 xr3">
  <sheetPr>
    <tabColor theme="6" tint="0.4"/>
  </sheetPr>
  <dimension ref="A1:AG327"/>
  <sheetViews>
    <sheetView topLeftCell="A1" showGridLines="0" zoomScale="90" workbookViewId="0">
      <selection activeCell="A289" sqref="A289:XFD290"/>
    </sheetView>
  </sheetViews>
  <sheetFormatPr defaultColWidth="10.57421875" customHeight="1" defaultRowHeight="14.25"/>
  <cols>
    <col min="1" max="2" style="5482" width="25.140625" hidden="1" customWidth="1"/>
    <col min="3" max="3" style="5010" width="9.140625" hidden="1" customWidth="1"/>
    <col min="4" max="4" style="3949" width="3.7109375" customWidth="1"/>
    <col min="5" max="5" style="5554" width="6.28125" customWidth="1"/>
    <col min="6" max="6" style="5554" width="46.7109375" customWidth="1"/>
    <col min="7" max="7" style="5554" width="35.7109375" customWidth="1"/>
    <col min="8" max="8" style="5554" width="3.7109375" customWidth="1"/>
    <col min="9" max="10" style="5554" width="11.7109375" customWidth="1"/>
    <col min="11" max="12" style="5554" width="35.7109375" customWidth="1"/>
    <col min="13" max="13" style="5554" width="84.8515625" customWidth="1"/>
    <col min="14" max="14" style="5554" width="10.57421875"/>
    <col min="15" max="16" style="5437" width="10.57421875"/>
    <col min="17" max="33" style="5554" width="10.57421875"/>
  </cols>
  <sheetData>
    <row s="3051"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3051" customFormat="1" customHeight="1" ht="18.75" hidden="1">
      <c r="A2" s="1821" t="s">
        <v>156</v>
      </c>
      <c r="B2" s="1821" t="s">
        <v>157</v>
      </c>
      <c r="C2" s="369"/>
      <c r="D2" s="340"/>
      <c r="E2" s="1038"/>
      <c r="F2" s="1038"/>
      <c r="G2" s="2266" t="str">
        <f>INDEX(PT_DIFFERENTIATION_NTAR,MATCH(B2,PT_DIFFERENTIATION_NTAR_ID,0))</f>
        <v>Тарифы на тепловую энергию (мощность) на коллекторах источника тепловой энергии</v>
      </c>
      <c r="H2" s="1907"/>
      <c r="I2" s="1779"/>
      <c r="J2" s="1814"/>
      <c r="K2" s="1908"/>
      <c r="L2" s="1907" t="s">
        <v>301</v>
      </c>
      <c r="M2" s="1918"/>
      <c r="N2" s="330"/>
      <c r="O2" s="1664"/>
      <c r="P2" s="1664"/>
    </row>
    <row s="3051" customFormat="1" customHeight="1" ht="18.75" hidden="1">
      <c r="A3" s="1821"/>
      <c r="B3" s="1821"/>
      <c r="C3" s="369" t="s">
        <v>1062</v>
      </c>
      <c r="D3" s="340"/>
      <c r="E3" s="1038"/>
      <c r="F3" s="1038"/>
      <c r="G3" s="2266"/>
      <c r="H3" s="1530"/>
      <c r="I3" s="657" t="s">
        <v>1063</v>
      </c>
      <c r="J3" s="577"/>
      <c r="K3" s="1530"/>
      <c r="L3" s="200"/>
      <c r="M3" s="1918"/>
      <c r="N3" s="330"/>
      <c r="O3" s="1664"/>
      <c r="P3" s="1664"/>
    </row>
    <row s="3051"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3051" customFormat="1" customHeight="1" ht="18.75" hidden="1">
      <c r="A5" s="1821" t="s">
        <v>156</v>
      </c>
      <c r="B5" s="1821" t="s">
        <v>157</v>
      </c>
      <c r="C5" s="369"/>
      <c r="D5" s="340"/>
      <c r="E5" s="1038"/>
      <c r="F5" s="1038"/>
      <c r="G5" s="2266" t="str">
        <f>INDEX(PT_DIFFERENTIATION_NTAR,MATCH(B5,PT_DIFFERENTIATION_NTAR_ID,0))</f>
        <v>Тарифы на тепловую энергию (мощность) на коллекторах источника тепловой энергии</v>
      </c>
      <c r="H5" s="1907"/>
      <c r="I5" s="1779"/>
      <c r="J5" s="1814"/>
      <c r="K5" s="1819"/>
      <c r="L5" s="1907" t="s">
        <v>301</v>
      </c>
      <c r="M5" s="1918"/>
      <c r="N5" s="330"/>
      <c r="O5" s="1664"/>
      <c r="P5" s="1664"/>
    </row>
    <row s="3051" customFormat="1" customHeight="1" ht="18.75" hidden="1">
      <c r="A6" s="1821"/>
      <c r="B6" s="1821"/>
      <c r="C6" s="369" t="s">
        <v>1064</v>
      </c>
      <c r="D6" s="340"/>
      <c r="E6" s="1038"/>
      <c r="F6" s="1038"/>
      <c r="G6" s="2266"/>
      <c r="H6" s="1530"/>
      <c r="I6" s="657" t="s">
        <v>1063</v>
      </c>
      <c r="J6" s="577"/>
      <c r="K6" s="1530"/>
      <c r="L6" s="200"/>
      <c r="M6" s="1918"/>
      <c r="N6" s="330"/>
      <c r="O6" s="1664"/>
      <c r="P6" s="1664"/>
    </row>
    <row s="3051"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3051" customFormat="1" customHeight="1" ht="56.25" hidden="1">
      <c r="A8" s="1821"/>
      <c r="B8" s="1821"/>
      <c r="C8" s="369"/>
      <c r="D8" s="340"/>
      <c r="E8" s="1038"/>
      <c r="F8" s="1038"/>
      <c r="G8" s="1038"/>
      <c r="H8" s="1812"/>
      <c r="I8" s="1779"/>
      <c r="J8" s="1814"/>
      <c r="K8" s="1908"/>
      <c r="L8" s="1812" t="s">
        <v>301</v>
      </c>
      <c r="M8" s="1918"/>
      <c r="N8" s="330"/>
      <c r="O8" s="1664"/>
      <c r="P8" s="1664"/>
    </row>
    <row customHeight="1" ht="14.25" hidden="1">
      <c r="T9" s="403"/>
      <c r="AG9" s="241"/>
    </row>
    <row s="3051" customFormat="1" customHeight="1" ht="56.25" hidden="1">
      <c r="A10" s="1821"/>
      <c r="B10" s="1821"/>
      <c r="C10" s="369"/>
      <c r="D10" s="340"/>
      <c r="E10" s="1038"/>
      <c r="F10" s="1038"/>
      <c r="G10" s="1038"/>
      <c r="H10" s="1811"/>
      <c r="I10" s="1779"/>
      <c r="J10" s="1814"/>
      <c r="K10" s="1819"/>
      <c r="L10" s="1812" t="s">
        <v>301</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45280.432291666664</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313-Р</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295</v>
      </c>
      <c r="F19" s="2062"/>
      <c r="G19" s="2062"/>
      <c r="H19" s="2062"/>
      <c r="I19" s="2062"/>
      <c r="J19" s="2062"/>
      <c r="K19" s="2062"/>
      <c r="L19" s="2062"/>
      <c r="M19" s="2302" t="s">
        <v>296</v>
      </c>
    </row>
    <row customHeight="1" ht="21">
      <c r="D20" s="377"/>
      <c r="E20" s="2129" t="s">
        <v>87</v>
      </c>
      <c r="F20" s="2073" t="s">
        <v>121</v>
      </c>
      <c r="G20" s="2073" t="s">
        <v>122</v>
      </c>
      <c r="H20" s="2270" t="s">
        <v>1065</v>
      </c>
      <c r="I20" s="2274"/>
      <c r="J20" s="2271"/>
      <c r="K20" s="2073" t="s">
        <v>298</v>
      </c>
      <c r="L20" s="2073" t="s">
        <v>387</v>
      </c>
      <c r="M20" s="2302"/>
    </row>
    <row customHeight="1" ht="21">
      <c r="D21" s="377"/>
      <c r="E21" s="2131"/>
      <c r="F21" s="2074"/>
      <c r="G21" s="2074"/>
      <c r="H21" s="2068" t="s">
        <v>1066</v>
      </c>
      <c r="I21" s="2084"/>
      <c r="J21" s="94" t="s">
        <v>1067</v>
      </c>
      <c r="K21" s="2074"/>
      <c r="L21" s="2074"/>
      <c r="M21" s="2302"/>
    </row>
    <row customHeight="1" ht="12">
      <c r="D22" s="377"/>
      <c r="E22" s="269"/>
      <c r="F22" s="269"/>
      <c r="G22" s="269"/>
      <c r="H22" s="2307"/>
      <c r="I22" s="2307"/>
      <c r="J22" s="269"/>
      <c r="K22" s="269"/>
      <c r="L22" s="269"/>
      <c r="M22" s="269"/>
    </row>
    <row customHeight="1" ht="18.75">
      <c r="A23" s="1821"/>
      <c r="B23" s="1821"/>
      <c r="D23" s="377"/>
      <c r="E23" s="1909" t="s">
        <v>108</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301</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Тарифы на тепловую энергию (мощность) на коллекторах источника тепловой энергии</v>
      </c>
      <c r="H24" s="1905"/>
      <c r="I24" s="1779"/>
      <c r="J24" s="1814"/>
      <c r="K24" s="1908"/>
      <c r="L24" s="1809" t="s">
        <v>301</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3051" customFormat="1" customHeight="1" ht="18.75" hidden="1">
      <c r="A25" s="1821"/>
      <c r="B25" s="1821"/>
      <c r="C25" s="369" t="s">
        <v>1062</v>
      </c>
      <c r="D25" s="2306"/>
      <c r="E25" s="2056"/>
      <c r="F25" s="2310"/>
      <c r="G25" s="2266"/>
      <c r="H25" s="1530"/>
      <c r="I25" s="657" t="s">
        <v>1063</v>
      </c>
      <c r="J25" s="577"/>
      <c r="K25" s="1530"/>
      <c r="L25" s="200"/>
      <c r="M25" s="2016"/>
      <c r="N25" s="330"/>
      <c r="O25" s="1664"/>
      <c r="P25" s="1664"/>
    </row>
    <row customHeight="1" ht="0.75" hidden="1">
      <c r="A26" s="1821"/>
      <c r="B26" s="1821"/>
      <c r="C26" s="369" t="s">
        <v>1068</v>
      </c>
      <c r="D26" s="2306"/>
      <c r="E26" s="2056"/>
      <c r="F26" s="2220"/>
      <c r="G26" s="406"/>
      <c r="H26" s="1530"/>
      <c r="I26" s="401"/>
      <c r="J26" s="345"/>
      <c r="K26" s="1530"/>
      <c r="L26" s="187"/>
      <c r="M26" s="2016"/>
      <c r="N26" s="330"/>
    </row>
    <row s="3051" customFormat="1" customHeight="1" ht="45" hidden="1">
      <c r="A27" s="1821" t="s">
        <v>168</v>
      </c>
      <c r="B27" s="1821" t="s">
        <v>169</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Тарифы на тепловую энергию (мощность), поставляемую потребителям</v>
      </c>
      <c r="H27" s="1905"/>
      <c r="I27" s="1779"/>
      <c r="J27" s="1814"/>
      <c r="K27" s="1908"/>
      <c r="L27" s="1905" t="s">
        <v>301</v>
      </c>
      <c r="M27" s="2016"/>
      <c r="N27" s="330"/>
      <c r="O27" s="1664"/>
      <c r="P27" s="1664"/>
    </row>
    <row s="3051" customFormat="1" customHeight="1" ht="18.75" hidden="1">
      <c r="A28" s="1821"/>
      <c r="B28" s="1821"/>
      <c r="C28" s="369" t="s">
        <v>1062</v>
      </c>
      <c r="D28" s="2311"/>
      <c r="E28" s="2312"/>
      <c r="F28" s="2313"/>
      <c r="G28" s="2266"/>
      <c r="H28" s="1530"/>
      <c r="I28" s="657" t="s">
        <v>1063</v>
      </c>
      <c r="J28" s="577"/>
      <c r="K28" s="1530"/>
      <c r="L28" s="200"/>
      <c r="M28" s="2016"/>
      <c r="N28" s="330"/>
      <c r="O28" s="1664"/>
      <c r="P28" s="1664"/>
    </row>
    <row s="3051" customFormat="1" customHeight="1" ht="0.75" hidden="1">
      <c r="A29" s="1821"/>
      <c r="B29" s="1821"/>
      <c r="C29" s="369" t="s">
        <v>1068</v>
      </c>
      <c r="D29" s="2311"/>
      <c r="E29" s="2056"/>
      <c r="F29" s="2220"/>
      <c r="G29" s="406"/>
      <c r="H29" s="1530"/>
      <c r="I29" s="657"/>
      <c r="J29" s="577"/>
      <c r="K29" s="1530"/>
      <c r="L29" s="200"/>
      <c r="M29" s="2016"/>
      <c r="N29" s="330"/>
      <c r="O29" s="1664"/>
      <c r="P29" s="1664"/>
    </row>
    <row s="3051" customFormat="1" customHeight="1" ht="45" hidden="1">
      <c r="A30" s="1821" t="s">
        <v>176</v>
      </c>
      <c r="B30" s="1821" t="s">
        <v>177</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Тарифы на теплоноситель, поставляемый потребителям </v>
      </c>
      <c r="H30" s="1905"/>
      <c r="I30" s="1779"/>
      <c r="J30" s="1814"/>
      <c r="K30" s="1908"/>
      <c r="L30" s="1905" t="s">
        <v>301</v>
      </c>
      <c r="M30" s="2016"/>
      <c r="N30" s="330"/>
      <c r="O30" s="1664"/>
      <c r="P30" s="1664"/>
    </row>
    <row s="3051" customFormat="1" customHeight="1" ht="18.75" hidden="1">
      <c r="A31" s="1821"/>
      <c r="B31" s="1821"/>
      <c r="C31" s="369" t="s">
        <v>1062</v>
      </c>
      <c r="D31" s="2311"/>
      <c r="E31" s="2056"/>
      <c r="F31" s="2220"/>
      <c r="G31" s="2266"/>
      <c r="H31" s="1530"/>
      <c r="I31" s="657" t="s">
        <v>1063</v>
      </c>
      <c r="J31" s="577"/>
      <c r="K31" s="1530"/>
      <c r="L31" s="200"/>
      <c r="M31" s="2016"/>
      <c r="N31" s="330"/>
      <c r="O31" s="1664"/>
      <c r="P31" s="1664"/>
    </row>
    <row s="3051" customFormat="1" customHeight="1" ht="0.75" hidden="1">
      <c r="A32" s="1821"/>
      <c r="B32" s="1821"/>
      <c r="C32" s="369" t="s">
        <v>1068</v>
      </c>
      <c r="D32" s="2311"/>
      <c r="E32" s="2056"/>
      <c r="F32" s="2220"/>
      <c r="G32" s="406"/>
      <c r="H32" s="1530"/>
      <c r="I32" s="657"/>
      <c r="J32" s="577"/>
      <c r="K32" s="1530"/>
      <c r="L32" s="200"/>
      <c r="M32" s="2016"/>
      <c r="N32" s="330"/>
      <c r="O32" s="1664"/>
      <c r="P32" s="1664"/>
    </row>
    <row s="3051" customFormat="1" customHeight="1" ht="45" hidden="1">
      <c r="A33" s="1821" t="s">
        <v>182</v>
      </c>
      <c r="B33" s="1821" t="s">
        <v>183</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301</v>
      </c>
      <c r="M33" s="2016"/>
      <c r="N33" s="330"/>
      <c r="O33" s="1664"/>
      <c r="P33" s="1664"/>
    </row>
    <row s="3051" customFormat="1" customHeight="1" ht="18.75" hidden="1">
      <c r="A34" s="1821"/>
      <c r="B34" s="1821"/>
      <c r="C34" s="369" t="s">
        <v>1062</v>
      </c>
      <c r="D34" s="2311"/>
      <c r="E34" s="2056"/>
      <c r="F34" s="2220"/>
      <c r="G34" s="2266"/>
      <c r="H34" s="1530"/>
      <c r="I34" s="657" t="s">
        <v>1063</v>
      </c>
      <c r="J34" s="577"/>
      <c r="K34" s="1530"/>
      <c r="L34" s="200"/>
      <c r="M34" s="2016"/>
      <c r="N34" s="330"/>
      <c r="O34" s="1664"/>
      <c r="P34" s="1664"/>
    </row>
    <row s="3051" customFormat="1" customHeight="1" ht="0.75" hidden="1">
      <c r="A35" s="1821"/>
      <c r="B35" s="1821"/>
      <c r="C35" s="369" t="s">
        <v>1068</v>
      </c>
      <c r="D35" s="2311"/>
      <c r="E35" s="2056"/>
      <c r="F35" s="2220"/>
      <c r="G35" s="406"/>
      <c r="H35" s="1530"/>
      <c r="I35" s="657"/>
      <c r="J35" s="577"/>
      <c r="K35" s="1530"/>
      <c r="L35" s="200"/>
      <c r="M35" s="2016"/>
      <c r="N35" s="330"/>
      <c r="O35" s="1664"/>
      <c r="P35" s="1664"/>
    </row>
    <row s="3051" customFormat="1" customHeight="1" ht="18.75" hidden="1">
      <c r="A36" s="1821" t="s">
        <v>188</v>
      </c>
      <c r="B36" s="1821" t="s">
        <v>189</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301</v>
      </c>
      <c r="M36" s="2016"/>
      <c r="N36" s="330"/>
      <c r="O36" s="1664"/>
      <c r="P36" s="1664"/>
    </row>
    <row s="3051" customFormat="1" customHeight="1" ht="18.75" hidden="1">
      <c r="A37" s="1821"/>
      <c r="B37" s="1821"/>
      <c r="C37" s="369" t="s">
        <v>1062</v>
      </c>
      <c r="D37" s="2311"/>
      <c r="E37" s="2056"/>
      <c r="F37" s="2220"/>
      <c r="G37" s="2266"/>
      <c r="H37" s="1530"/>
      <c r="I37" s="657" t="s">
        <v>1063</v>
      </c>
      <c r="J37" s="577"/>
      <c r="K37" s="1530"/>
      <c r="L37" s="200"/>
      <c r="M37" s="2016"/>
      <c r="N37" s="330"/>
      <c r="O37" s="1664"/>
      <c r="P37" s="1664"/>
    </row>
    <row s="3051" customFormat="1" customHeight="1" ht="0.75" hidden="1">
      <c r="A38" s="1821"/>
      <c r="B38" s="1821"/>
      <c r="C38" s="369" t="s">
        <v>1068</v>
      </c>
      <c r="D38" s="2311"/>
      <c r="E38" s="2056"/>
      <c r="F38" s="2220"/>
      <c r="G38" s="406"/>
      <c r="H38" s="1530"/>
      <c r="I38" s="657"/>
      <c r="J38" s="577"/>
      <c r="K38" s="1530"/>
      <c r="L38" s="200"/>
      <c r="M38" s="2016"/>
      <c r="N38" s="330"/>
      <c r="O38" s="1664"/>
      <c r="P38" s="1664"/>
    </row>
    <row s="3051" customFormat="1" customHeight="1" ht="18.75" hidden="1">
      <c r="A39" s="1821" t="s">
        <v>194</v>
      </c>
      <c r="B39" s="1821" t="s">
        <v>195</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301</v>
      </c>
      <c r="M39" s="2016"/>
      <c r="N39" s="330"/>
      <c r="O39" s="1664"/>
      <c r="P39" s="1664"/>
    </row>
    <row s="3051" customFormat="1" customHeight="1" ht="18.75" hidden="1">
      <c r="A40" s="1821"/>
      <c r="B40" s="1821"/>
      <c r="C40" s="369" t="s">
        <v>1062</v>
      </c>
      <c r="D40" s="2311"/>
      <c r="E40" s="2056"/>
      <c r="F40" s="2220"/>
      <c r="G40" s="2266"/>
      <c r="H40" s="1530"/>
      <c r="I40" s="657" t="s">
        <v>1063</v>
      </c>
      <c r="J40" s="577"/>
      <c r="K40" s="1530"/>
      <c r="L40" s="200"/>
      <c r="M40" s="2016"/>
      <c r="N40" s="330"/>
      <c r="O40" s="1664"/>
      <c r="P40" s="1664"/>
    </row>
    <row s="3051" customFormat="1" customHeight="1" ht="0.75" hidden="1">
      <c r="A41" s="1821"/>
      <c r="B41" s="1821"/>
      <c r="C41" s="369" t="s">
        <v>1068</v>
      </c>
      <c r="D41" s="2311"/>
      <c r="E41" s="2056"/>
      <c r="F41" s="2220"/>
      <c r="G41" s="406"/>
      <c r="H41" s="1530"/>
      <c r="I41" s="657"/>
      <c r="J41" s="577"/>
      <c r="K41" s="1530"/>
      <c r="L41" s="200"/>
      <c r="M41" s="2016"/>
      <c r="N41" s="330"/>
      <c r="O41" s="1664"/>
      <c r="P41" s="1664"/>
    </row>
    <row s="3051" customFormat="1" customHeight="1" ht="18.75" hidden="1">
      <c r="A42" s="1821" t="s">
        <v>200</v>
      </c>
      <c r="B42" s="1821" t="s">
        <v>201</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301</v>
      </c>
      <c r="M42" s="2016"/>
      <c r="N42" s="330"/>
      <c r="O42" s="1664"/>
      <c r="P42" s="1664"/>
    </row>
    <row s="3051" customFormat="1" customHeight="1" ht="18.75" hidden="1">
      <c r="A43" s="1821"/>
      <c r="B43" s="1821"/>
      <c r="C43" s="369" t="s">
        <v>1062</v>
      </c>
      <c r="D43" s="2311"/>
      <c r="E43" s="2056"/>
      <c r="F43" s="2220"/>
      <c r="G43" s="2266"/>
      <c r="H43" s="1530"/>
      <c r="I43" s="657" t="s">
        <v>1063</v>
      </c>
      <c r="J43" s="577"/>
      <c r="K43" s="1530"/>
      <c r="L43" s="200"/>
      <c r="M43" s="2016"/>
      <c r="N43" s="330"/>
      <c r="O43" s="1664"/>
      <c r="P43" s="1664"/>
    </row>
    <row s="3051" customFormat="1" customHeight="1" ht="0.75" hidden="1">
      <c r="A44" s="1821"/>
      <c r="B44" s="1821"/>
      <c r="C44" s="369" t="s">
        <v>1068</v>
      </c>
      <c r="D44" s="2311"/>
      <c r="E44" s="2056"/>
      <c r="F44" s="2220"/>
      <c r="G44" s="406"/>
      <c r="H44" s="1530"/>
      <c r="I44" s="657"/>
      <c r="J44" s="577"/>
      <c r="K44" s="1530"/>
      <c r="L44" s="200"/>
      <c r="M44" s="2016"/>
      <c r="N44" s="330"/>
      <c r="O44" s="1664"/>
      <c r="P44" s="1664"/>
    </row>
    <row s="3051" customFormat="1" customHeight="1" ht="18.75" hidden="1">
      <c r="A45" s="1821" t="s">
        <v>206</v>
      </c>
      <c r="B45" s="1821" t="s">
        <v>207</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301</v>
      </c>
      <c r="M45" s="2016"/>
      <c r="N45" s="330"/>
      <c r="O45" s="1664"/>
      <c r="P45" s="1664"/>
    </row>
    <row s="3051" customFormat="1" customHeight="1" ht="18.75" hidden="1">
      <c r="A46" s="1821"/>
      <c r="B46" s="1821"/>
      <c r="C46" s="369" t="s">
        <v>1062</v>
      </c>
      <c r="D46" s="2311"/>
      <c r="E46" s="2056"/>
      <c r="F46" s="2220"/>
      <c r="G46" s="2266"/>
      <c r="H46" s="1530"/>
      <c r="I46" s="657" t="s">
        <v>1063</v>
      </c>
      <c r="J46" s="577"/>
      <c r="K46" s="1530"/>
      <c r="L46" s="200"/>
      <c r="M46" s="2016"/>
      <c r="N46" s="330"/>
      <c r="O46" s="1664"/>
      <c r="P46" s="1664"/>
    </row>
    <row s="3321" customFormat="1" customHeight="1" ht="18.75">
      <c r="A47" s="5512" t="s">
        <v>206</v>
      </c>
      <c r="B47" s="5512" t="s">
        <v>1069</v>
      </c>
      <c r="C47" s="5513"/>
      <c r="D47" s="5514"/>
      <c r="E47" s="5515"/>
      <c r="F47" s="5515"/>
      <c r="G47" s="5516">
        <f>INDEX(PT_DIFFERENTIATION_NTAR,MATCH(B47,PT_DIFFERENTIATION_NTAR_ID,0))</f>
      </c>
      <c r="H47" s="3703"/>
      <c r="I47" s="5517"/>
      <c r="J47" s="5518"/>
      <c r="K47" s="5519"/>
      <c r="L47" s="3703" t="s">
        <v>301</v>
      </c>
      <c r="M47" s="5520"/>
      <c r="N47" s="5521"/>
      <c r="O47" s="5476"/>
      <c r="P47" s="5476"/>
      <c r="Q47" s="3321"/>
      <c r="R47" s="3321"/>
      <c r="S47" s="3321"/>
      <c r="T47" s="3321"/>
      <c r="U47" s="3321"/>
      <c r="V47" s="3321"/>
      <c r="W47" s="3321"/>
      <c r="X47" s="3321"/>
      <c r="Y47" s="3321"/>
      <c r="Z47" s="3321"/>
      <c r="AA47" s="3321"/>
      <c r="AB47" s="3321"/>
      <c r="AC47" s="3321"/>
      <c r="AD47" s="3321"/>
      <c r="AE47" s="3321"/>
      <c r="AF47" s="3321"/>
      <c r="AG47" s="3321"/>
    </row>
    <row s="3321" customFormat="1" customHeight="1" ht="18.75">
      <c r="A48" s="5512"/>
      <c r="B48" s="5512"/>
      <c r="C48" s="5513" t="s">
        <v>1062</v>
      </c>
      <c r="D48" s="5514"/>
      <c r="E48" s="5515"/>
      <c r="F48" s="5515"/>
      <c r="G48" s="5516"/>
      <c r="H48" s="5522"/>
      <c r="I48" s="5523" t="s">
        <v>1063</v>
      </c>
      <c r="J48" s="5524"/>
      <c r="K48" s="5525"/>
      <c r="L48" s="5526"/>
      <c r="M48" s="5520"/>
      <c r="N48" s="5521"/>
      <c r="O48" s="5476"/>
      <c r="P48" s="5476"/>
      <c r="Q48" s="3321"/>
      <c r="R48" s="3321"/>
      <c r="S48" s="3321"/>
      <c r="T48" s="3321"/>
      <c r="U48" s="3321"/>
      <c r="V48" s="3321"/>
      <c r="W48" s="3321"/>
      <c r="X48" s="3321"/>
      <c r="Y48" s="3321"/>
      <c r="Z48" s="3321"/>
      <c r="AA48" s="3321"/>
      <c r="AB48" s="3321"/>
      <c r="AC48" s="3321"/>
      <c r="AD48" s="3321"/>
      <c r="AE48" s="3321"/>
      <c r="AF48" s="3321"/>
      <c r="AG48" s="3321"/>
    </row>
    <row s="3051" customFormat="1" customHeight="1" ht="0.75" hidden="1">
      <c r="A49" s="1821"/>
      <c r="B49" s="1821"/>
      <c r="C49" s="369" t="s">
        <v>1068</v>
      </c>
      <c r="D49" s="2311"/>
      <c r="E49" s="2056"/>
      <c r="F49" s="2220"/>
      <c r="G49" s="406"/>
      <c r="H49" s="1530"/>
      <c r="I49" s="657"/>
      <c r="J49" s="577"/>
      <c r="K49" s="1530"/>
      <c r="L49" s="200"/>
      <c r="M49" s="2016"/>
      <c r="N49" s="330"/>
      <c r="O49" s="1664"/>
      <c r="P49" s="1664"/>
    </row>
    <row s="3051" customFormat="1" customHeight="1" ht="18.75" hidden="1">
      <c r="A50" s="1821" t="s">
        <v>220</v>
      </c>
      <c r="B50" s="1821" t="s">
        <v>221</v>
      </c>
      <c r="C50" s="369"/>
      <c r="D50" s="2311"/>
      <c r="E50" s="2056"/>
      <c r="F50" s="2220" t="str">
        <f>INDEX(PT_DIFFERENTIATION_VTAR,MATCH(A50,PT_DIFFERENTIATION_VTAR_ID,0))</f>
        <v>Тариф на питьевую воду (питьевое водоснабжение)</v>
      </c>
      <c r="G50" s="2266" t="str">
        <f>INDEX(PT_DIFFERENTIATION_NTAR,MATCH(B50,PT_DIFFERENTIATION_NTAR_ID,0))</f>
        <v/>
      </c>
      <c r="H50" s="1905"/>
      <c r="I50" s="1779"/>
      <c r="J50" s="1814"/>
      <c r="K50" s="1908"/>
      <c r="L50" s="1905" t="s">
        <v>301</v>
      </c>
      <c r="M50" s="2016"/>
      <c r="N50" s="330"/>
      <c r="O50" s="1664"/>
      <c r="P50" s="1664"/>
    </row>
    <row s="3051" customFormat="1" customHeight="1" ht="18.75" hidden="1">
      <c r="A51" s="1821"/>
      <c r="B51" s="1821"/>
      <c r="C51" s="369" t="s">
        <v>1062</v>
      </c>
      <c r="D51" s="2311"/>
      <c r="E51" s="2056"/>
      <c r="F51" s="2220"/>
      <c r="G51" s="2266"/>
      <c r="H51" s="1530"/>
      <c r="I51" s="657" t="s">
        <v>1063</v>
      </c>
      <c r="J51" s="577"/>
      <c r="K51" s="1530"/>
      <c r="L51" s="200"/>
      <c r="M51" s="2016"/>
      <c r="N51" s="330"/>
      <c r="O51" s="1664"/>
      <c r="P51" s="1664"/>
    </row>
    <row s="3051" customFormat="1" customHeight="1" ht="0.75" hidden="1">
      <c r="A52" s="1821"/>
      <c r="B52" s="1821"/>
      <c r="C52" s="369" t="s">
        <v>1068</v>
      </c>
      <c r="D52" s="2311"/>
      <c r="E52" s="2056"/>
      <c r="F52" s="2220"/>
      <c r="G52" s="406"/>
      <c r="H52" s="1530"/>
      <c r="I52" s="657"/>
      <c r="J52" s="577"/>
      <c r="K52" s="1530"/>
      <c r="L52" s="200"/>
      <c r="M52" s="2016"/>
      <c r="N52" s="330"/>
      <c r="O52" s="1664"/>
      <c r="P52" s="1664"/>
    </row>
    <row s="3051" customFormat="1" customHeight="1" ht="18.75" hidden="1">
      <c r="A53" s="1821" t="s">
        <v>225</v>
      </c>
      <c r="B53" s="1821" t="s">
        <v>226</v>
      </c>
      <c r="C53" s="369"/>
      <c r="D53" s="2311"/>
      <c r="E53" s="2056"/>
      <c r="F53" s="2220" t="str">
        <f>INDEX(PT_DIFFERENTIATION_VTAR,MATCH(A53,PT_DIFFERENTIATION_VTAR_ID,0))</f>
        <v>Тариф на техническую воду</v>
      </c>
      <c r="G53" s="2266" t="str">
        <f>INDEX(PT_DIFFERENTIATION_NTAR,MATCH(B53,PT_DIFFERENTIATION_NTAR_ID,0))</f>
        <v/>
      </c>
      <c r="H53" s="1905"/>
      <c r="I53" s="1779"/>
      <c r="J53" s="1814"/>
      <c r="K53" s="1908"/>
      <c r="L53" s="1905" t="s">
        <v>301</v>
      </c>
      <c r="M53" s="2016"/>
      <c r="N53" s="330"/>
      <c r="O53" s="1664"/>
      <c r="P53" s="1664"/>
    </row>
    <row s="3051" customFormat="1" customHeight="1" ht="18.75" hidden="1">
      <c r="A54" s="1821"/>
      <c r="B54" s="1821"/>
      <c r="C54" s="369" t="s">
        <v>1062</v>
      </c>
      <c r="D54" s="2311"/>
      <c r="E54" s="2056"/>
      <c r="F54" s="2220"/>
      <c r="G54" s="2266"/>
      <c r="H54" s="1530"/>
      <c r="I54" s="657" t="s">
        <v>1063</v>
      </c>
      <c r="J54" s="577"/>
      <c r="K54" s="1530"/>
      <c r="L54" s="200"/>
      <c r="M54" s="2016"/>
      <c r="N54" s="330"/>
      <c r="O54" s="1664"/>
      <c r="P54" s="1664"/>
    </row>
    <row s="3051" customFormat="1" customHeight="1" ht="0.75" hidden="1">
      <c r="A55" s="1821"/>
      <c r="B55" s="1821"/>
      <c r="C55" s="369" t="s">
        <v>1068</v>
      </c>
      <c r="D55" s="2311"/>
      <c r="E55" s="2056"/>
      <c r="F55" s="2220"/>
      <c r="G55" s="406"/>
      <c r="H55" s="1530"/>
      <c r="I55" s="657"/>
      <c r="J55" s="577"/>
      <c r="K55" s="1530"/>
      <c r="L55" s="200"/>
      <c r="M55" s="2016"/>
      <c r="N55" s="330"/>
      <c r="O55" s="1664"/>
      <c r="P55" s="1664"/>
    </row>
    <row s="3051" customFormat="1" customHeight="1" ht="18.75" hidden="1">
      <c r="A56" s="1821" t="s">
        <v>230</v>
      </c>
      <c r="B56" s="1821" t="s">
        <v>231</v>
      </c>
      <c r="C56" s="369"/>
      <c r="D56" s="2311"/>
      <c r="E56" s="2056"/>
      <c r="F56" s="2220" t="str">
        <f>INDEX(PT_DIFFERENTIATION_VTAR,MATCH(A56,PT_DIFFERENTIATION_VTAR_ID,0))</f>
        <v>Тариф на транспортировку воды</v>
      </c>
      <c r="G56" s="2266" t="str">
        <f>INDEX(PT_DIFFERENTIATION_NTAR,MATCH(B56,PT_DIFFERENTIATION_NTAR_ID,0))</f>
        <v/>
      </c>
      <c r="H56" s="1905"/>
      <c r="I56" s="1779"/>
      <c r="J56" s="1814"/>
      <c r="K56" s="1908"/>
      <c r="L56" s="1905" t="s">
        <v>301</v>
      </c>
      <c r="M56" s="2016"/>
      <c r="N56" s="330"/>
      <c r="O56" s="1664"/>
      <c r="P56" s="1664"/>
    </row>
    <row s="3051" customFormat="1" customHeight="1" ht="18.75" hidden="1">
      <c r="A57" s="1821"/>
      <c r="B57" s="1821"/>
      <c r="C57" s="369" t="s">
        <v>1062</v>
      </c>
      <c r="D57" s="2311"/>
      <c r="E57" s="2056"/>
      <c r="F57" s="2220"/>
      <c r="G57" s="2266"/>
      <c r="H57" s="1530"/>
      <c r="I57" s="657" t="s">
        <v>1063</v>
      </c>
      <c r="J57" s="577"/>
      <c r="K57" s="1530"/>
      <c r="L57" s="200"/>
      <c r="M57" s="2016"/>
      <c r="N57" s="330"/>
      <c r="O57" s="1664"/>
      <c r="P57" s="1664"/>
    </row>
    <row s="3051" customFormat="1" customHeight="1" ht="0.75" hidden="1">
      <c r="A58" s="1821"/>
      <c r="B58" s="1821"/>
      <c r="C58" s="369" t="s">
        <v>1068</v>
      </c>
      <c r="D58" s="2311"/>
      <c r="E58" s="2056"/>
      <c r="F58" s="2220"/>
      <c r="G58" s="406"/>
      <c r="H58" s="1530"/>
      <c r="I58" s="657"/>
      <c r="J58" s="577"/>
      <c r="K58" s="1530"/>
      <c r="L58" s="200"/>
      <c r="M58" s="2016"/>
      <c r="N58" s="330"/>
      <c r="O58" s="1664"/>
      <c r="P58" s="1664"/>
    </row>
    <row s="3051" customFormat="1" customHeight="1" ht="18.75" hidden="1">
      <c r="A59" s="1821" t="s">
        <v>235</v>
      </c>
      <c r="B59" s="1821" t="s">
        <v>236</v>
      </c>
      <c r="C59" s="369"/>
      <c r="D59" s="2311"/>
      <c r="E59" s="2056"/>
      <c r="F59" s="2220" t="str">
        <f>INDEX(PT_DIFFERENTIATION_VTAR,MATCH(A59,PT_DIFFERENTIATION_VTAR_ID,0))</f>
        <v>Тариф на подвоз воды</v>
      </c>
      <c r="G59" s="2266" t="str">
        <f>INDEX(PT_DIFFERENTIATION_NTAR,MATCH(B59,PT_DIFFERENTIATION_NTAR_ID,0))</f>
        <v/>
      </c>
      <c r="H59" s="1905"/>
      <c r="I59" s="1779"/>
      <c r="J59" s="1814"/>
      <c r="K59" s="1908"/>
      <c r="L59" s="1905" t="s">
        <v>301</v>
      </c>
      <c r="M59" s="2016"/>
      <c r="N59" s="330"/>
      <c r="O59" s="1664"/>
      <c r="P59" s="1664"/>
    </row>
    <row s="3051" customFormat="1" customHeight="1" ht="18.75" hidden="1">
      <c r="A60" s="1821"/>
      <c r="B60" s="1821"/>
      <c r="C60" s="369" t="s">
        <v>1062</v>
      </c>
      <c r="D60" s="2311"/>
      <c r="E60" s="2056"/>
      <c r="F60" s="2220"/>
      <c r="G60" s="2266"/>
      <c r="H60" s="1530"/>
      <c r="I60" s="657" t="s">
        <v>1063</v>
      </c>
      <c r="J60" s="577"/>
      <c r="K60" s="1530"/>
      <c r="L60" s="200"/>
      <c r="M60" s="2016"/>
      <c r="N60" s="330"/>
      <c r="O60" s="1664"/>
      <c r="P60" s="1664"/>
    </row>
    <row s="3051" customFormat="1" customHeight="1" ht="0.75" hidden="1">
      <c r="A61" s="1821"/>
      <c r="B61" s="1821"/>
      <c r="C61" s="369" t="s">
        <v>1068</v>
      </c>
      <c r="D61" s="2311"/>
      <c r="E61" s="2056"/>
      <c r="F61" s="2220"/>
      <c r="G61" s="406"/>
      <c r="H61" s="1530"/>
      <c r="I61" s="657"/>
      <c r="J61" s="577"/>
      <c r="K61" s="1530"/>
      <c r="L61" s="200"/>
      <c r="M61" s="2016"/>
      <c r="N61" s="330"/>
      <c r="O61" s="1664"/>
      <c r="P61" s="1664"/>
    </row>
    <row s="3051" customFormat="1" customHeight="1" ht="18.75" hidden="1">
      <c r="A62" s="1821" t="s">
        <v>240</v>
      </c>
      <c r="B62" s="1821" t="s">
        <v>241</v>
      </c>
      <c r="C62" s="369"/>
      <c r="D62" s="2311"/>
      <c r="E62" s="2056"/>
      <c r="F62" s="2220" t="str">
        <f>INDEX(PT_DIFFERENTIATION_VTAR,MATCH(A62,PT_DIFFERENTIATION_VTAR_ID,0))</f>
        <v>Тариф на подключение (технологическое присоединение) к централизованной системе холодного водоснабжения</v>
      </c>
      <c r="G62" s="2266" t="str">
        <f>INDEX(PT_DIFFERENTIATION_NTAR,MATCH(B62,PT_DIFFERENTIATION_NTAR_ID,0))</f>
        <v/>
      </c>
      <c r="H62" s="1905"/>
      <c r="I62" s="1779"/>
      <c r="J62" s="1814"/>
      <c r="K62" s="1908"/>
      <c r="L62" s="1905" t="s">
        <v>301</v>
      </c>
      <c r="M62" s="2016"/>
      <c r="N62" s="330"/>
      <c r="O62" s="1664"/>
      <c r="P62" s="1664"/>
    </row>
    <row s="3051" customFormat="1" customHeight="1" ht="18.75" hidden="1">
      <c r="A63" s="1821"/>
      <c r="B63" s="1821"/>
      <c r="C63" s="369" t="s">
        <v>1062</v>
      </c>
      <c r="D63" s="2311"/>
      <c r="E63" s="2056"/>
      <c r="F63" s="2220"/>
      <c r="G63" s="2266"/>
      <c r="H63" s="1530"/>
      <c r="I63" s="657" t="s">
        <v>1063</v>
      </c>
      <c r="J63" s="577"/>
      <c r="K63" s="1530"/>
      <c r="L63" s="200"/>
      <c r="M63" s="2016"/>
      <c r="N63" s="330"/>
      <c r="O63" s="1664"/>
      <c r="P63" s="1664"/>
    </row>
    <row s="3051" customFormat="1" customHeight="1" ht="0.75" hidden="1">
      <c r="A64" s="1821"/>
      <c r="B64" s="1821"/>
      <c r="C64" s="369" t="s">
        <v>1068</v>
      </c>
      <c r="D64" s="2311"/>
      <c r="E64" s="2056"/>
      <c r="F64" s="2220"/>
      <c r="G64" s="406"/>
      <c r="H64" s="1530"/>
      <c r="I64" s="657"/>
      <c r="J64" s="577"/>
      <c r="K64" s="1530"/>
      <c r="L64" s="200"/>
      <c r="M64" s="2016"/>
      <c r="N64" s="330"/>
      <c r="O64" s="1664"/>
      <c r="P64" s="1664"/>
    </row>
    <row s="3051" customFormat="1" customHeight="1" ht="18.75" hidden="1">
      <c r="A65" s="1821" t="s">
        <v>245</v>
      </c>
      <c r="B65" s="1821" t="s">
        <v>246</v>
      </c>
      <c r="C65" s="369"/>
      <c r="D65" s="2311"/>
      <c r="E65" s="2056"/>
      <c r="F65" s="2220" t="str">
        <f>INDEX(PT_DIFFERENTIATION_VTAR,MATCH(A65,PT_DIFFERENTIATION_VTAR_ID,0))</f>
        <v>Тариф на горячую воду (горячее водоснабжение)</v>
      </c>
      <c r="G65" s="2266" t="str">
        <f>INDEX(PT_DIFFERENTIATION_NTAR,MATCH(B65,PT_DIFFERENTIATION_NTAR_ID,0))</f>
        <v/>
      </c>
      <c r="H65" s="1905"/>
      <c r="I65" s="1779"/>
      <c r="J65" s="1814"/>
      <c r="K65" s="1908"/>
      <c r="L65" s="1905" t="s">
        <v>301</v>
      </c>
      <c r="M65" s="2016"/>
      <c r="N65" s="330"/>
      <c r="O65" s="1664"/>
      <c r="P65" s="1664"/>
    </row>
    <row s="3051" customFormat="1" customHeight="1" ht="18.75" hidden="1">
      <c r="A66" s="1821"/>
      <c r="B66" s="1821"/>
      <c r="C66" s="369" t="s">
        <v>1062</v>
      </c>
      <c r="D66" s="2311"/>
      <c r="E66" s="2056"/>
      <c r="F66" s="2220"/>
      <c r="G66" s="2266"/>
      <c r="H66" s="1530"/>
      <c r="I66" s="657" t="s">
        <v>1063</v>
      </c>
      <c r="J66" s="577"/>
      <c r="K66" s="1530"/>
      <c r="L66" s="200"/>
      <c r="M66" s="2016"/>
      <c r="N66" s="330"/>
      <c r="O66" s="1664"/>
      <c r="P66" s="1664"/>
    </row>
    <row s="3051" customFormat="1" customHeight="1" ht="0.75" hidden="1">
      <c r="A67" s="1821"/>
      <c r="B67" s="1821"/>
      <c r="C67" s="369" t="s">
        <v>1068</v>
      </c>
      <c r="D67" s="2311"/>
      <c r="E67" s="2056"/>
      <c r="F67" s="2220"/>
      <c r="G67" s="406"/>
      <c r="H67" s="1530"/>
      <c r="I67" s="657"/>
      <c r="J67" s="577"/>
      <c r="K67" s="1530"/>
      <c r="L67" s="200"/>
      <c r="M67" s="2016"/>
      <c r="N67" s="330"/>
      <c r="O67" s="1664"/>
      <c r="P67" s="1664"/>
    </row>
    <row s="3051" customFormat="1" customHeight="1" ht="18.75" hidden="1">
      <c r="A68" s="1821" t="s">
        <v>250</v>
      </c>
      <c r="B68" s="1821" t="s">
        <v>251</v>
      </c>
      <c r="C68" s="369"/>
      <c r="D68" s="2311"/>
      <c r="E68" s="2056"/>
      <c r="F68" s="2220" t="str">
        <f>INDEX(PT_DIFFERENTIATION_VTAR,MATCH(A68,PT_DIFFERENTIATION_VTAR_ID,0))</f>
        <v>Тариф на транспортировку горячей воды</v>
      </c>
      <c r="G68" s="2266" t="str">
        <f>INDEX(PT_DIFFERENTIATION_NTAR,MATCH(B68,PT_DIFFERENTIATION_NTAR_ID,0))</f>
        <v/>
      </c>
      <c r="H68" s="1905"/>
      <c r="I68" s="1779"/>
      <c r="J68" s="1814"/>
      <c r="K68" s="1908"/>
      <c r="L68" s="1905" t="s">
        <v>301</v>
      </c>
      <c r="M68" s="2016"/>
      <c r="N68" s="330"/>
      <c r="O68" s="1664"/>
      <c r="P68" s="1664"/>
    </row>
    <row s="3051" customFormat="1" customHeight="1" ht="18.75" hidden="1">
      <c r="A69" s="1821"/>
      <c r="B69" s="1821"/>
      <c r="C69" s="369" t="s">
        <v>1062</v>
      </c>
      <c r="D69" s="2311"/>
      <c r="E69" s="2056"/>
      <c r="F69" s="2220"/>
      <c r="G69" s="2266"/>
      <c r="H69" s="1530"/>
      <c r="I69" s="657" t="s">
        <v>1063</v>
      </c>
      <c r="J69" s="577"/>
      <c r="K69" s="1530"/>
      <c r="L69" s="200"/>
      <c r="M69" s="2016"/>
      <c r="N69" s="330"/>
      <c r="O69" s="1664"/>
      <c r="P69" s="1664"/>
    </row>
    <row s="3051" customFormat="1" customHeight="1" ht="0.75" hidden="1">
      <c r="A70" s="1821"/>
      <c r="B70" s="1821"/>
      <c r="C70" s="369" t="s">
        <v>1068</v>
      </c>
      <c r="D70" s="2311"/>
      <c r="E70" s="2056"/>
      <c r="F70" s="2220"/>
      <c r="G70" s="406"/>
      <c r="H70" s="1530"/>
      <c r="I70" s="657"/>
      <c r="J70" s="577"/>
      <c r="K70" s="1530"/>
      <c r="L70" s="200"/>
      <c r="M70" s="2016"/>
      <c r="N70" s="330"/>
      <c r="O70" s="1664"/>
      <c r="P70" s="1664"/>
    </row>
    <row s="3051" customFormat="1" customHeight="1" ht="18.75" hidden="1">
      <c r="A71" s="1821" t="s">
        <v>255</v>
      </c>
      <c r="B71" s="1821" t="s">
        <v>256</v>
      </c>
      <c r="C71" s="369"/>
      <c r="D71" s="2311"/>
      <c r="E71" s="2056"/>
      <c r="F71" s="2220" t="str">
        <f>INDEX(PT_DIFFERENTIATION_VTAR,MATCH(A71,PT_DIFFERENTIATION_VTAR_ID,0))</f>
        <v>Тариф на подключение (технологическое присоединение) к централизованной системе горячего водоснабжения</v>
      </c>
      <c r="G71" s="2266" t="str">
        <f>INDEX(PT_DIFFERENTIATION_NTAR,MATCH(B71,PT_DIFFERENTIATION_NTAR_ID,0))</f>
        <v/>
      </c>
      <c r="H71" s="1905"/>
      <c r="I71" s="1779"/>
      <c r="J71" s="1814"/>
      <c r="K71" s="1908"/>
      <c r="L71" s="1905" t="s">
        <v>301</v>
      </c>
      <c r="M71" s="2016"/>
      <c r="N71" s="330"/>
      <c r="O71" s="1664"/>
      <c r="P71" s="1664"/>
    </row>
    <row s="3051" customFormat="1" customHeight="1" ht="18.75" hidden="1">
      <c r="A72" s="1821"/>
      <c r="B72" s="1821"/>
      <c r="C72" s="369" t="s">
        <v>1062</v>
      </c>
      <c r="D72" s="2311"/>
      <c r="E72" s="2056"/>
      <c r="F72" s="2220"/>
      <c r="G72" s="2266"/>
      <c r="H72" s="1530"/>
      <c r="I72" s="657" t="s">
        <v>1063</v>
      </c>
      <c r="J72" s="577"/>
      <c r="K72" s="1530"/>
      <c r="L72" s="200"/>
      <c r="M72" s="2016"/>
      <c r="N72" s="330"/>
      <c r="O72" s="1664"/>
      <c r="P72" s="1664"/>
    </row>
    <row s="3051" customFormat="1" customHeight="1" ht="0.75" hidden="1">
      <c r="A73" s="1821"/>
      <c r="B73" s="1821"/>
      <c r="C73" s="369" t="s">
        <v>1068</v>
      </c>
      <c r="D73" s="2311"/>
      <c r="E73" s="2056"/>
      <c r="F73" s="2220"/>
      <c r="G73" s="406"/>
      <c r="H73" s="1530"/>
      <c r="I73" s="657"/>
      <c r="J73" s="577"/>
      <c r="K73" s="1530"/>
      <c r="L73" s="200"/>
      <c r="M73" s="2016"/>
      <c r="N73" s="330"/>
      <c r="O73" s="1664"/>
      <c r="P73" s="1664"/>
    </row>
    <row s="3051" customFormat="1" customHeight="1" ht="18.75" hidden="1">
      <c r="A74" s="1821" t="s">
        <v>260</v>
      </c>
      <c r="B74" s="1821" t="s">
        <v>261</v>
      </c>
      <c r="C74" s="369"/>
      <c r="D74" s="2311"/>
      <c r="E74" s="2056"/>
      <c r="F74" s="2220" t="str">
        <f>INDEX(PT_DIFFERENTIATION_VTAR,MATCH(A74,PT_DIFFERENTIATION_VTAR_ID,0))</f>
        <v>Тариф на водоотведение</v>
      </c>
      <c r="G74" s="2266" t="str">
        <f>INDEX(PT_DIFFERENTIATION_NTAR,MATCH(B74,PT_DIFFERENTIATION_NTAR_ID,0))</f>
        <v/>
      </c>
      <c r="H74" s="1905"/>
      <c r="I74" s="1779"/>
      <c r="J74" s="1814"/>
      <c r="K74" s="1908"/>
      <c r="L74" s="1905" t="s">
        <v>301</v>
      </c>
      <c r="M74" s="2016"/>
      <c r="N74" s="330"/>
      <c r="O74" s="1664"/>
      <c r="P74" s="1664"/>
    </row>
    <row s="3051" customFormat="1" customHeight="1" ht="18.75" hidden="1">
      <c r="A75" s="1821"/>
      <c r="B75" s="1821"/>
      <c r="C75" s="369" t="s">
        <v>1062</v>
      </c>
      <c r="D75" s="2311"/>
      <c r="E75" s="2056"/>
      <c r="F75" s="2220"/>
      <c r="G75" s="2266"/>
      <c r="H75" s="1530"/>
      <c r="I75" s="657" t="s">
        <v>1063</v>
      </c>
      <c r="J75" s="577"/>
      <c r="K75" s="1530"/>
      <c r="L75" s="200"/>
      <c r="M75" s="2016"/>
      <c r="N75" s="330"/>
      <c r="O75" s="1664"/>
      <c r="P75" s="1664"/>
    </row>
    <row s="3051" customFormat="1" customHeight="1" ht="0.75" hidden="1">
      <c r="A76" s="1821"/>
      <c r="B76" s="1821"/>
      <c r="C76" s="369" t="s">
        <v>1068</v>
      </c>
      <c r="D76" s="2311"/>
      <c r="E76" s="2056"/>
      <c r="F76" s="2220"/>
      <c r="G76" s="406"/>
      <c r="H76" s="1530"/>
      <c r="I76" s="657"/>
      <c r="J76" s="577"/>
      <c r="K76" s="1530"/>
      <c r="L76" s="200"/>
      <c r="M76" s="2016"/>
      <c r="N76" s="330"/>
      <c r="O76" s="1664"/>
      <c r="P76" s="1664"/>
    </row>
    <row s="3051" customFormat="1" customHeight="1" ht="18.75" hidden="1">
      <c r="A77" s="1821" t="s">
        <v>265</v>
      </c>
      <c r="B77" s="1821" t="s">
        <v>266</v>
      </c>
      <c r="C77" s="369"/>
      <c r="D77" s="2311"/>
      <c r="E77" s="2056"/>
      <c r="F77" s="2220" t="str">
        <f>INDEX(PT_DIFFERENTIATION_VTAR,MATCH(A77,PT_DIFFERENTIATION_VTAR_ID,0))</f>
        <v>Тариф на транспортировку сточных вод</v>
      </c>
      <c r="G77" s="2266" t="str">
        <f>INDEX(PT_DIFFERENTIATION_NTAR,MATCH(B77,PT_DIFFERENTIATION_NTAR_ID,0))</f>
        <v/>
      </c>
      <c r="H77" s="1905"/>
      <c r="I77" s="1779"/>
      <c r="J77" s="1814"/>
      <c r="K77" s="1908"/>
      <c r="L77" s="1905" t="s">
        <v>301</v>
      </c>
      <c r="M77" s="2016"/>
      <c r="N77" s="330"/>
      <c r="O77" s="1664"/>
      <c r="P77" s="1664"/>
    </row>
    <row s="3051" customFormat="1" customHeight="1" ht="18.75" hidden="1">
      <c r="A78" s="1821"/>
      <c r="B78" s="1821"/>
      <c r="C78" s="369" t="s">
        <v>1062</v>
      </c>
      <c r="D78" s="2311"/>
      <c r="E78" s="2056"/>
      <c r="F78" s="2220"/>
      <c r="G78" s="2266"/>
      <c r="H78" s="1530"/>
      <c r="I78" s="657" t="s">
        <v>1063</v>
      </c>
      <c r="J78" s="577"/>
      <c r="K78" s="1530"/>
      <c r="L78" s="200"/>
      <c r="M78" s="2016"/>
      <c r="N78" s="330"/>
      <c r="O78" s="1664"/>
      <c r="P78" s="1664"/>
    </row>
    <row s="3051" customFormat="1" customHeight="1" ht="0.75" hidden="1">
      <c r="A79" s="1821"/>
      <c r="B79" s="1821"/>
      <c r="C79" s="369" t="s">
        <v>1068</v>
      </c>
      <c r="D79" s="2311"/>
      <c r="E79" s="2056"/>
      <c r="F79" s="2220"/>
      <c r="G79" s="406"/>
      <c r="H79" s="1530"/>
      <c r="I79" s="657"/>
      <c r="J79" s="577"/>
      <c r="K79" s="1530"/>
      <c r="L79" s="200"/>
      <c r="M79" s="2016"/>
      <c r="N79" s="330"/>
      <c r="O79" s="1664"/>
      <c r="P79" s="1664"/>
    </row>
    <row s="3051" customFormat="1" customHeight="1" ht="18.75" hidden="1">
      <c r="A80" s="1821" t="s">
        <v>270</v>
      </c>
      <c r="B80" s="1821" t="s">
        <v>271</v>
      </c>
      <c r="C80" s="369"/>
      <c r="D80" s="2311"/>
      <c r="E80" s="2056"/>
      <c r="F80" s="2220" t="str">
        <f>INDEX(PT_DIFFERENTIATION_VTAR,MATCH(A80,PT_DIFFERENTIATION_VTAR_ID,0))</f>
        <v>Тариф на подключение (технологическое присоединение) к централизованной системе водоотведения</v>
      </c>
      <c r="G80" s="2266" t="str">
        <f>INDEX(PT_DIFFERENTIATION_NTAR,MATCH(B80,PT_DIFFERENTIATION_NTAR_ID,0))</f>
        <v/>
      </c>
      <c r="H80" s="1905"/>
      <c r="I80" s="1779"/>
      <c r="J80" s="1814"/>
      <c r="K80" s="1908"/>
      <c r="L80" s="1905" t="s">
        <v>301</v>
      </c>
      <c r="M80" s="2016"/>
      <c r="N80" s="330"/>
      <c r="O80" s="1664"/>
      <c r="P80" s="1664"/>
    </row>
    <row s="3051" customFormat="1" customHeight="1" ht="18.75" hidden="1">
      <c r="A81" s="1821"/>
      <c r="B81" s="1821"/>
      <c r="C81" s="369" t="s">
        <v>1062</v>
      </c>
      <c r="D81" s="2311"/>
      <c r="E81" s="2056"/>
      <c r="F81" s="2220"/>
      <c r="G81" s="2266"/>
      <c r="H81" s="1530"/>
      <c r="I81" s="657" t="s">
        <v>1063</v>
      </c>
      <c r="J81" s="577"/>
      <c r="K81" s="1530"/>
      <c r="L81" s="200"/>
      <c r="M81" s="2016"/>
      <c r="N81" s="330"/>
      <c r="O81" s="1664"/>
      <c r="P81" s="1664"/>
    </row>
    <row s="3051" customFormat="1" customHeight="1" ht="0.75">
      <c r="A82" s="1821"/>
      <c r="B82" s="1821"/>
      <c r="C82" s="369" t="s">
        <v>1068</v>
      </c>
      <c r="D82" s="2311"/>
      <c r="E82" s="2056"/>
      <c r="F82" s="2220"/>
      <c r="G82" s="406"/>
      <c r="H82" s="1530"/>
      <c r="I82" s="657"/>
      <c r="J82" s="577"/>
      <c r="K82" s="1530"/>
      <c r="L82" s="200"/>
      <c r="M82" s="2016"/>
      <c r="N82" s="330"/>
      <c r="O82" s="1664"/>
      <c r="P82" s="1664"/>
    </row>
    <row customHeight="1" ht="18.75">
      <c r="A83" s="1821"/>
      <c r="B83" s="1821"/>
      <c r="D83" s="377"/>
      <c r="E83" s="133" t="s">
        <v>109</v>
      </c>
      <c r="F83"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3" s="2303"/>
      <c r="H83" s="2303"/>
      <c r="I83" s="2303"/>
      <c r="J83" s="2303"/>
      <c r="K83" s="2303"/>
      <c r="L83" s="2303"/>
      <c r="M83" s="285"/>
      <c r="N83" s="330"/>
    </row>
    <row customHeight="1" ht="33.75">
      <c r="A84" s="1821"/>
      <c r="B84" s="1821"/>
      <c r="D84" s="377"/>
      <c r="E84" s="405"/>
      <c r="F84" s="184" t="s">
        <v>301</v>
      </c>
      <c r="G84" s="184" t="s">
        <v>301</v>
      </c>
      <c r="H84" s="2068" t="s">
        <v>301</v>
      </c>
      <c r="I84" s="2084"/>
      <c r="J84" s="184" t="s">
        <v>301</v>
      </c>
      <c r="K84" s="184" t="s">
        <v>301</v>
      </c>
      <c r="L84" s="407"/>
      <c r="M84" s="341" t="s">
        <v>1070</v>
      </c>
      <c r="N84" s="330"/>
    </row>
    <row customHeight="1" ht="18.75">
      <c r="A85" s="1821"/>
      <c r="B85" s="1821"/>
      <c r="D85" s="377"/>
      <c r="E85" s="133" t="s">
        <v>89</v>
      </c>
      <c r="F85" s="2303" t="s">
        <v>1071</v>
      </c>
      <c r="G85" s="2303"/>
      <c r="H85" s="2303"/>
      <c r="I85" s="2303"/>
      <c r="J85" s="2303"/>
      <c r="K85" s="2303"/>
      <c r="L85" s="2303"/>
      <c r="M85" s="285"/>
      <c r="N85" s="330"/>
    </row>
    <row s="3051" customFormat="1" customHeight="1" ht="60.75" hidden="1">
      <c r="A86" s="1821" t="s">
        <v>156</v>
      </c>
      <c r="B86" s="1821" t="s">
        <v>157</v>
      </c>
      <c r="C86" s="369"/>
      <c r="D86" s="2311"/>
      <c r="E86" s="2056"/>
      <c r="F86" s="2220"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266" t="str">
        <f>INDEX(PT_DIFFERENTIATION_NTAR,MATCH(B86,PT_DIFFERENTIATION_NTAR_ID,0))</f>
        <v>Тарифы на тепловую энергию (мощность) на коллекторах источника тепловой энергии</v>
      </c>
      <c r="H86" s="1905"/>
      <c r="I86" s="1779"/>
      <c r="J86" s="1814"/>
      <c r="K86" s="1819"/>
      <c r="L86" s="1905" t="s">
        <v>301</v>
      </c>
      <c r="M8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330"/>
      <c r="O86" s="1664"/>
      <c r="P86" s="1664"/>
    </row>
    <row s="3051" customFormat="1" customHeight="1" ht="18.75" hidden="1">
      <c r="A87" s="1821"/>
      <c r="B87" s="1821"/>
      <c r="C87" s="369" t="s">
        <v>1064</v>
      </c>
      <c r="D87" s="2311"/>
      <c r="E87" s="2056"/>
      <c r="F87" s="2220"/>
      <c r="G87" s="2266"/>
      <c r="H87" s="1530"/>
      <c r="I87" s="657" t="s">
        <v>1063</v>
      </c>
      <c r="J87" s="577"/>
      <c r="K87" s="1530"/>
      <c r="L87" s="200"/>
      <c r="M87" s="2016"/>
      <c r="N87" s="330"/>
      <c r="O87" s="1664"/>
      <c r="P87" s="1664"/>
    </row>
    <row s="3051" customFormat="1" customHeight="1" ht="0.75" hidden="1">
      <c r="A88" s="1821"/>
      <c r="B88" s="1821"/>
      <c r="C88" s="369" t="s">
        <v>1072</v>
      </c>
      <c r="D88" s="2311"/>
      <c r="E88" s="2056"/>
      <c r="F88" s="2220"/>
      <c r="G88" s="406"/>
      <c r="H88" s="1530"/>
      <c r="I88" s="657"/>
      <c r="J88" s="577"/>
      <c r="K88" s="1530"/>
      <c r="L88" s="200"/>
      <c r="M88" s="2016"/>
      <c r="N88" s="330"/>
      <c r="O88" s="1664"/>
      <c r="P88" s="1664"/>
    </row>
    <row s="3051" customFormat="1" customHeight="1" ht="45" hidden="1">
      <c r="A89" s="1821" t="s">
        <v>168</v>
      </c>
      <c r="B89" s="1821" t="s">
        <v>169</v>
      </c>
      <c r="C89" s="369"/>
      <c r="D89" s="2311"/>
      <c r="E89" s="2056"/>
      <c r="F89" s="2220"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266" t="str">
        <f>INDEX(PT_DIFFERENTIATION_NTAR,MATCH(B89,PT_DIFFERENTIATION_NTAR_ID,0))</f>
        <v>Тарифы на тепловую энергию (мощность), поставляемую потребителям</v>
      </c>
      <c r="H89" s="1905"/>
      <c r="I89" s="1779"/>
      <c r="J89" s="1814"/>
      <c r="K89" s="1819"/>
      <c r="L89" s="1905" t="s">
        <v>301</v>
      </c>
      <c r="M89" s="2017"/>
      <c r="N89" s="330"/>
      <c r="O89" s="1664"/>
      <c r="P89" s="1664"/>
    </row>
    <row s="3051" customFormat="1" customHeight="1" ht="18.75" hidden="1">
      <c r="A90" s="1821"/>
      <c r="B90" s="1821"/>
      <c r="C90" s="369" t="s">
        <v>1064</v>
      </c>
      <c r="D90" s="2311"/>
      <c r="E90" s="2056"/>
      <c r="F90" s="2220"/>
      <c r="G90" s="2266"/>
      <c r="H90" s="1530"/>
      <c r="I90" s="657" t="s">
        <v>1063</v>
      </c>
      <c r="J90" s="577"/>
      <c r="K90" s="1530"/>
      <c r="L90" s="200"/>
      <c r="M90" s="1904"/>
      <c r="N90" s="330"/>
      <c r="O90" s="1664"/>
      <c r="P90" s="1664"/>
    </row>
    <row s="3051" customFormat="1" customHeight="1" ht="0.75" hidden="1">
      <c r="A91" s="1821"/>
      <c r="B91" s="1821"/>
      <c r="C91" s="369" t="s">
        <v>1072</v>
      </c>
      <c r="D91" s="2311"/>
      <c r="E91" s="2056"/>
      <c r="F91" s="2220"/>
      <c r="G91" s="406"/>
      <c r="H91" s="1530"/>
      <c r="I91" s="657"/>
      <c r="J91" s="577"/>
      <c r="K91" s="1530"/>
      <c r="L91" s="200"/>
      <c r="M91" s="337"/>
      <c r="N91" s="330"/>
      <c r="O91" s="1664"/>
      <c r="P91" s="1664"/>
    </row>
    <row s="3051" customFormat="1" customHeight="1" ht="45" hidden="1">
      <c r="A92" s="1821" t="s">
        <v>176</v>
      </c>
      <c r="B92" s="1821" t="s">
        <v>177</v>
      </c>
      <c r="C92" s="369"/>
      <c r="D92" s="2311"/>
      <c r="E92" s="2056"/>
      <c r="F92" s="2220"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266" t="str">
        <f>INDEX(PT_DIFFERENTIATION_NTAR,MATCH(B92,PT_DIFFERENTIATION_NTAR_ID,0))</f>
        <v>Тарифы на теплоноситель, поставляемый потребителям </v>
      </c>
      <c r="H92" s="1905"/>
      <c r="I92" s="1779"/>
      <c r="J92" s="1814"/>
      <c r="K92" s="1819"/>
      <c r="L92" s="1905" t="s">
        <v>301</v>
      </c>
      <c r="M92" s="337"/>
      <c r="N92" s="330"/>
      <c r="O92" s="1664"/>
      <c r="P92" s="1664"/>
    </row>
    <row s="3051" customFormat="1" customHeight="1" ht="18.75" hidden="1">
      <c r="A93" s="1821"/>
      <c r="B93" s="1821"/>
      <c r="C93" s="369" t="s">
        <v>1064</v>
      </c>
      <c r="D93" s="2311"/>
      <c r="E93" s="2056"/>
      <c r="F93" s="2220"/>
      <c r="G93" s="2266"/>
      <c r="H93" s="1530"/>
      <c r="I93" s="657" t="s">
        <v>1063</v>
      </c>
      <c r="J93" s="577"/>
      <c r="K93" s="1530"/>
      <c r="L93" s="200"/>
      <c r="M93" s="337"/>
      <c r="N93" s="330"/>
      <c r="O93" s="1664"/>
      <c r="P93" s="1664"/>
    </row>
    <row s="3051" customFormat="1" customHeight="1" ht="0.75" hidden="1">
      <c r="A94" s="1821"/>
      <c r="B94" s="1821"/>
      <c r="C94" s="369" t="s">
        <v>1072</v>
      </c>
      <c r="D94" s="2311"/>
      <c r="E94" s="2056"/>
      <c r="F94" s="2220"/>
      <c r="G94" s="406"/>
      <c r="H94" s="1530"/>
      <c r="I94" s="657"/>
      <c r="J94" s="577"/>
      <c r="K94" s="1530"/>
      <c r="L94" s="200"/>
      <c r="M94" s="337"/>
      <c r="N94" s="330"/>
      <c r="O94" s="1664"/>
      <c r="P94" s="1664"/>
    </row>
    <row s="3051" customFormat="1" customHeight="1" ht="45" hidden="1">
      <c r="A95" s="1821" t="s">
        <v>182</v>
      </c>
      <c r="B95" s="1821" t="s">
        <v>183</v>
      </c>
      <c r="C95" s="369"/>
      <c r="D95" s="2311"/>
      <c r="E95" s="2056"/>
      <c r="F95" s="2220"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266" t="str">
        <f>INDEX(PT_DIFFERENTIATION_NTAR,MATCH(B95,PT_DIFFERENTIATION_NTAR_ID,0))</f>
        <v/>
      </c>
      <c r="H95" s="1905"/>
      <c r="I95" s="1779"/>
      <c r="J95" s="1814"/>
      <c r="K95" s="1819"/>
      <c r="L95" s="1905" t="s">
        <v>301</v>
      </c>
      <c r="M95" s="337"/>
      <c r="N95" s="330"/>
      <c r="O95" s="1664"/>
      <c r="P95" s="1664"/>
    </row>
    <row s="3051" customFormat="1" customHeight="1" ht="18.75" hidden="1">
      <c r="A96" s="1821"/>
      <c r="B96" s="1821"/>
      <c r="C96" s="369" t="s">
        <v>1064</v>
      </c>
      <c r="D96" s="2311"/>
      <c r="E96" s="2056"/>
      <c r="F96" s="2220"/>
      <c r="G96" s="2266"/>
      <c r="H96" s="1530"/>
      <c r="I96" s="657" t="s">
        <v>1063</v>
      </c>
      <c r="J96" s="577"/>
      <c r="K96" s="1530"/>
      <c r="L96" s="200"/>
      <c r="M96" s="337"/>
      <c r="N96" s="330"/>
      <c r="O96" s="1664"/>
      <c r="P96" s="1664"/>
    </row>
    <row s="3051" customFormat="1" customHeight="1" ht="0.75" hidden="1">
      <c r="A97" s="1821"/>
      <c r="B97" s="1821"/>
      <c r="C97" s="369" t="s">
        <v>1072</v>
      </c>
      <c r="D97" s="2311"/>
      <c r="E97" s="2056"/>
      <c r="F97" s="2220"/>
      <c r="G97" s="406"/>
      <c r="H97" s="1530"/>
      <c r="I97" s="657"/>
      <c r="J97" s="577"/>
      <c r="K97" s="1530"/>
      <c r="L97" s="200"/>
      <c r="M97" s="337"/>
      <c r="N97" s="330"/>
      <c r="O97" s="1664"/>
      <c r="P97" s="1664"/>
    </row>
    <row s="3051" customFormat="1" customHeight="1" ht="18.75" hidden="1">
      <c r="A98" s="1821" t="s">
        <v>188</v>
      </c>
      <c r="B98" s="1821" t="s">
        <v>189</v>
      </c>
      <c r="C98" s="369"/>
      <c r="D98" s="2311"/>
      <c r="E98" s="2056"/>
      <c r="F98" s="2220" t="str">
        <f>INDEX(PT_DIFFERENTIATION_VTAR,MATCH(A98,PT_DIFFERENTIATION_VTAR_ID,0))</f>
        <v>Тарифы на услуги по передаче тепловой энергии</v>
      </c>
      <c r="G98" s="2266" t="str">
        <f>INDEX(PT_DIFFERENTIATION_NTAR,MATCH(B98,PT_DIFFERENTIATION_NTAR_ID,0))</f>
        <v/>
      </c>
      <c r="H98" s="1905"/>
      <c r="I98" s="1779"/>
      <c r="J98" s="1814"/>
      <c r="K98" s="1819"/>
      <c r="L98" s="1905" t="s">
        <v>301</v>
      </c>
      <c r="M98" s="337"/>
      <c r="N98" s="330"/>
      <c r="O98" s="1664"/>
      <c r="P98" s="1664"/>
    </row>
    <row s="3051" customFormat="1" customHeight="1" ht="18.75" hidden="1">
      <c r="A99" s="1821"/>
      <c r="B99" s="1821"/>
      <c r="C99" s="369" t="s">
        <v>1064</v>
      </c>
      <c r="D99" s="2311"/>
      <c r="E99" s="2056"/>
      <c r="F99" s="2220"/>
      <c r="G99" s="2266"/>
      <c r="H99" s="1530"/>
      <c r="I99" s="657" t="s">
        <v>1063</v>
      </c>
      <c r="J99" s="577"/>
      <c r="K99" s="1530"/>
      <c r="L99" s="200"/>
      <c r="M99" s="337"/>
      <c r="N99" s="330"/>
      <c r="O99" s="1664"/>
      <c r="P99" s="1664"/>
    </row>
    <row s="3051" customFormat="1" customHeight="1" ht="0.75" hidden="1">
      <c r="A100" s="1821"/>
      <c r="B100" s="1821"/>
      <c r="C100" s="369" t="s">
        <v>1072</v>
      </c>
      <c r="D100" s="2311"/>
      <c r="E100" s="2056"/>
      <c r="F100" s="2220"/>
      <c r="G100" s="406"/>
      <c r="H100" s="1530"/>
      <c r="I100" s="657"/>
      <c r="J100" s="577"/>
      <c r="K100" s="1530"/>
      <c r="L100" s="200"/>
      <c r="M100" s="337"/>
      <c r="N100" s="330"/>
      <c r="O100" s="1664"/>
      <c r="P100" s="1664"/>
    </row>
    <row s="3051" customFormat="1" customHeight="1" ht="18.75" hidden="1">
      <c r="A101" s="1821" t="s">
        <v>194</v>
      </c>
      <c r="B101" s="1821" t="s">
        <v>195</v>
      </c>
      <c r="C101" s="369"/>
      <c r="D101" s="2311"/>
      <c r="E101" s="2056"/>
      <c r="F101" s="2220" t="str">
        <f>INDEX(PT_DIFFERENTIATION_VTAR,MATCH(A101,PT_DIFFERENTIATION_VTAR_ID,0))</f>
        <v>Тарифы на услуги по передаче теплоносителя</v>
      </c>
      <c r="G101" s="2266" t="str">
        <f>INDEX(PT_DIFFERENTIATION_NTAR,MATCH(B101,PT_DIFFERENTIATION_NTAR_ID,0))</f>
        <v/>
      </c>
      <c r="H101" s="1905"/>
      <c r="I101" s="1779"/>
      <c r="J101" s="1814"/>
      <c r="K101" s="1819"/>
      <c r="L101" s="1905" t="s">
        <v>301</v>
      </c>
      <c r="M101" s="337"/>
      <c r="N101" s="330"/>
      <c r="O101" s="1664"/>
      <c r="P101" s="1664"/>
    </row>
    <row s="3051" customFormat="1" customHeight="1" ht="18.75" hidden="1">
      <c r="A102" s="1821"/>
      <c r="B102" s="1821"/>
      <c r="C102" s="369" t="s">
        <v>1064</v>
      </c>
      <c r="D102" s="2311"/>
      <c r="E102" s="2056"/>
      <c r="F102" s="2220"/>
      <c r="G102" s="2266"/>
      <c r="H102" s="1530"/>
      <c r="I102" s="657" t="s">
        <v>1063</v>
      </c>
      <c r="J102" s="577"/>
      <c r="K102" s="1530"/>
      <c r="L102" s="200"/>
      <c r="M102" s="337"/>
      <c r="N102" s="330"/>
      <c r="O102" s="1664"/>
      <c r="P102" s="1664"/>
    </row>
    <row s="3051" customFormat="1" customHeight="1" ht="0.75" hidden="1">
      <c r="A103" s="1821"/>
      <c r="B103" s="1821"/>
      <c r="C103" s="369" t="s">
        <v>1072</v>
      </c>
      <c r="D103" s="2311"/>
      <c r="E103" s="2056"/>
      <c r="F103" s="2220"/>
      <c r="G103" s="406"/>
      <c r="H103" s="1530"/>
      <c r="I103" s="657"/>
      <c r="J103" s="577"/>
      <c r="K103" s="1530"/>
      <c r="L103" s="200"/>
      <c r="M103" s="337"/>
      <c r="N103" s="330"/>
      <c r="O103" s="1664"/>
      <c r="P103" s="1664"/>
    </row>
    <row s="3051" customFormat="1" customHeight="1" ht="18.75" hidden="1">
      <c r="A104" s="1821" t="s">
        <v>200</v>
      </c>
      <c r="B104" s="1821" t="s">
        <v>201</v>
      </c>
      <c r="C104" s="369"/>
      <c r="D104" s="2311"/>
      <c r="E104" s="2056"/>
      <c r="F104" s="2220"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266" t="str">
        <f>INDEX(PT_DIFFERENTIATION_NTAR,MATCH(B104,PT_DIFFERENTIATION_NTAR_ID,0))</f>
        <v/>
      </c>
      <c r="H104" s="1905"/>
      <c r="I104" s="1779"/>
      <c r="J104" s="1814"/>
      <c r="K104" s="1819"/>
      <c r="L104" s="1905" t="s">
        <v>301</v>
      </c>
      <c r="M104" s="337"/>
      <c r="N104" s="330"/>
      <c r="O104" s="1664"/>
      <c r="P104" s="1664"/>
    </row>
    <row s="3051" customFormat="1" customHeight="1" ht="18.75" hidden="1">
      <c r="A105" s="1821"/>
      <c r="B105" s="1821"/>
      <c r="C105" s="369" t="s">
        <v>1064</v>
      </c>
      <c r="D105" s="2311"/>
      <c r="E105" s="2056"/>
      <c r="F105" s="2220"/>
      <c r="G105" s="2266"/>
      <c r="H105" s="1530"/>
      <c r="I105" s="657" t="s">
        <v>1063</v>
      </c>
      <c r="J105" s="577"/>
      <c r="K105" s="1530"/>
      <c r="L105" s="200"/>
      <c r="M105" s="337"/>
      <c r="N105" s="330"/>
      <c r="O105" s="1664"/>
      <c r="P105" s="1664"/>
    </row>
    <row s="3051" customFormat="1" customHeight="1" ht="0.75" hidden="1">
      <c r="A106" s="1821"/>
      <c r="B106" s="1821"/>
      <c r="C106" s="369" t="s">
        <v>1072</v>
      </c>
      <c r="D106" s="2311"/>
      <c r="E106" s="2056"/>
      <c r="F106" s="2220"/>
      <c r="G106" s="406"/>
      <c r="H106" s="1530"/>
      <c r="I106" s="657"/>
      <c r="J106" s="577"/>
      <c r="K106" s="1530"/>
      <c r="L106" s="200"/>
      <c r="M106" s="337"/>
      <c r="N106" s="330"/>
      <c r="O106" s="1664"/>
      <c r="P106" s="1664"/>
    </row>
    <row s="3051" customFormat="1" customHeight="1" ht="18.75" hidden="1">
      <c r="A107" s="1821" t="s">
        <v>206</v>
      </c>
      <c r="B107" s="1821" t="s">
        <v>207</v>
      </c>
      <c r="C107" s="369"/>
      <c r="D107" s="2311"/>
      <c r="E107" s="2056"/>
      <c r="F107" s="2220" t="str">
        <f>INDEX(PT_DIFFERENTIATION_VTAR,MATCH(A107,PT_DIFFERENTIATION_VTAR_ID,0))</f>
        <v>Плата за подключение (технологическое присоединение) к системе теплоснабжения</v>
      </c>
      <c r="G107" s="2266" t="str">
        <f>INDEX(PT_DIFFERENTIATION_NTAR,MATCH(B107,PT_DIFFERENTIATION_NTAR_ID,0))</f>
        <v/>
      </c>
      <c r="H107" s="1905"/>
      <c r="I107" s="1779"/>
      <c r="J107" s="1814"/>
      <c r="K107" s="1819"/>
      <c r="L107" s="1905" t="s">
        <v>301</v>
      </c>
      <c r="M107" s="337"/>
      <c r="N107" s="330"/>
      <c r="O107" s="1664"/>
      <c r="P107" s="1664"/>
    </row>
    <row s="3051" customFormat="1" customHeight="1" ht="18.75" hidden="1">
      <c r="A108" s="1821"/>
      <c r="B108" s="1821"/>
      <c r="C108" s="369" t="s">
        <v>1064</v>
      </c>
      <c r="D108" s="2311"/>
      <c r="E108" s="2056"/>
      <c r="F108" s="2220"/>
      <c r="G108" s="2266"/>
      <c r="H108" s="1530"/>
      <c r="I108" s="657" t="s">
        <v>1063</v>
      </c>
      <c r="J108" s="577"/>
      <c r="K108" s="1530"/>
      <c r="L108" s="200"/>
      <c r="M108" s="337"/>
      <c r="N108" s="330"/>
      <c r="O108" s="1664"/>
      <c r="P108" s="1664"/>
    </row>
    <row s="3321" customFormat="1" customHeight="1" ht="18.75">
      <c r="A109" s="5512" t="s">
        <v>206</v>
      </c>
      <c r="B109" s="5512" t="s">
        <v>1069</v>
      </c>
      <c r="C109" s="5513"/>
      <c r="D109" s="5514"/>
      <c r="E109" s="5515"/>
      <c r="F109" s="5515"/>
      <c r="G109" s="5516">
        <f>INDEX(PT_DIFFERENTIATION_NTAR,MATCH(B109,PT_DIFFERENTIATION_NTAR_ID,0))</f>
      </c>
      <c r="H109" s="3703"/>
      <c r="I109" s="5517"/>
      <c r="J109" s="5518"/>
      <c r="K109" s="5530"/>
      <c r="L109" s="3703" t="s">
        <v>301</v>
      </c>
      <c r="M109" s="5520"/>
      <c r="N109" s="5521"/>
      <c r="O109" s="5476"/>
      <c r="P109" s="5476"/>
      <c r="Q109" s="3321"/>
      <c r="R109" s="3321"/>
      <c r="S109" s="3321"/>
      <c r="T109" s="3321"/>
      <c r="U109" s="3321"/>
      <c r="V109" s="3321"/>
      <c r="W109" s="3321"/>
      <c r="X109" s="3321"/>
      <c r="Y109" s="3321"/>
      <c r="Z109" s="3321"/>
      <c r="AA109" s="3321"/>
      <c r="AB109" s="3321"/>
      <c r="AC109" s="3321"/>
      <c r="AD109" s="3321"/>
      <c r="AE109" s="3321"/>
      <c r="AF109" s="3321"/>
      <c r="AG109" s="3321"/>
    </row>
    <row s="3321" customFormat="1" customHeight="1" ht="18.75">
      <c r="A110" s="5512"/>
      <c r="B110" s="5512"/>
      <c r="C110" s="5513" t="s">
        <v>1064</v>
      </c>
      <c r="D110" s="5514"/>
      <c r="E110" s="5515"/>
      <c r="F110" s="5515"/>
      <c r="G110" s="5516"/>
      <c r="H110" s="5531"/>
      <c r="I110" s="5532" t="s">
        <v>1063</v>
      </c>
      <c r="J110" s="5533"/>
      <c r="K110" s="5534"/>
      <c r="L110" s="5535"/>
      <c r="M110" s="5520"/>
      <c r="N110" s="5521"/>
      <c r="O110" s="5476"/>
      <c r="P110" s="5476"/>
      <c r="Q110" s="3321"/>
      <c r="R110" s="3321"/>
      <c r="S110" s="3321"/>
      <c r="T110" s="3321"/>
      <c r="U110" s="3321"/>
      <c r="V110" s="3321"/>
      <c r="W110" s="3321"/>
      <c r="X110" s="3321"/>
      <c r="Y110" s="3321"/>
      <c r="Z110" s="3321"/>
      <c r="AA110" s="3321"/>
      <c r="AB110" s="3321"/>
      <c r="AC110" s="3321"/>
      <c r="AD110" s="3321"/>
      <c r="AE110" s="3321"/>
      <c r="AF110" s="3321"/>
      <c r="AG110" s="3321"/>
    </row>
    <row s="3051" customFormat="1" customHeight="1" ht="0.75" hidden="1">
      <c r="A111" s="1821"/>
      <c r="B111" s="1821"/>
      <c r="C111" s="369" t="s">
        <v>1072</v>
      </c>
      <c r="D111" s="2311"/>
      <c r="E111" s="2056"/>
      <c r="F111" s="2220"/>
      <c r="G111" s="406"/>
      <c r="H111" s="1530"/>
      <c r="I111" s="657"/>
      <c r="J111" s="577"/>
      <c r="K111" s="1530"/>
      <c r="L111" s="200"/>
      <c r="M111" s="337"/>
      <c r="N111" s="330"/>
      <c r="O111" s="1664"/>
      <c r="P111" s="1664"/>
    </row>
    <row s="3051" customFormat="1" customHeight="1" ht="18.75" hidden="1">
      <c r="A112" s="1821" t="s">
        <v>220</v>
      </c>
      <c r="B112" s="1821" t="s">
        <v>221</v>
      </c>
      <c r="C112" s="369"/>
      <c r="D112" s="2311"/>
      <c r="E112" s="2056"/>
      <c r="F112" s="2220" t="str">
        <f>INDEX(PT_DIFFERENTIATION_VTAR,MATCH(A112,PT_DIFFERENTIATION_VTAR_ID,0))</f>
        <v>Тариф на питьевую воду (питьевое водоснабжение)</v>
      </c>
      <c r="G112" s="2266" t="str">
        <f>INDEX(PT_DIFFERENTIATION_NTAR,MATCH(B112,PT_DIFFERENTIATION_NTAR_ID,0))</f>
        <v/>
      </c>
      <c r="H112" s="1905"/>
      <c r="I112" s="1779"/>
      <c r="J112" s="1814"/>
      <c r="K112" s="1819"/>
      <c r="L112" s="1905" t="s">
        <v>301</v>
      </c>
      <c r="M112" s="337"/>
      <c r="N112" s="330"/>
      <c r="O112" s="1664"/>
      <c r="P112" s="1664"/>
    </row>
    <row s="3051" customFormat="1" customHeight="1" ht="18.75" hidden="1">
      <c r="A113" s="1821"/>
      <c r="B113" s="1821"/>
      <c r="C113" s="369" t="s">
        <v>1064</v>
      </c>
      <c r="D113" s="2311"/>
      <c r="E113" s="2056"/>
      <c r="F113" s="2220"/>
      <c r="G113" s="2266"/>
      <c r="H113" s="1530"/>
      <c r="I113" s="657" t="s">
        <v>1063</v>
      </c>
      <c r="J113" s="577"/>
      <c r="K113" s="1530"/>
      <c r="L113" s="200"/>
      <c r="M113" s="337"/>
      <c r="N113" s="330"/>
      <c r="O113" s="1664"/>
      <c r="P113" s="1664"/>
    </row>
    <row s="3051" customFormat="1" customHeight="1" ht="0.75" hidden="1">
      <c r="A114" s="1821"/>
      <c r="B114" s="1821"/>
      <c r="C114" s="369" t="s">
        <v>1072</v>
      </c>
      <c r="D114" s="2311"/>
      <c r="E114" s="2056"/>
      <c r="F114" s="2220"/>
      <c r="G114" s="406"/>
      <c r="H114" s="1530"/>
      <c r="I114" s="657"/>
      <c r="J114" s="577"/>
      <c r="K114" s="1530"/>
      <c r="L114" s="200"/>
      <c r="M114" s="337"/>
      <c r="N114" s="330"/>
      <c r="O114" s="1664"/>
      <c r="P114" s="1664"/>
    </row>
    <row s="3051" customFormat="1" customHeight="1" ht="18.75" hidden="1">
      <c r="A115" s="1821" t="s">
        <v>225</v>
      </c>
      <c r="B115" s="1821" t="s">
        <v>226</v>
      </c>
      <c r="C115" s="369"/>
      <c r="D115" s="2311"/>
      <c r="E115" s="2056"/>
      <c r="F115" s="2220" t="str">
        <f>INDEX(PT_DIFFERENTIATION_VTAR,MATCH(A115,PT_DIFFERENTIATION_VTAR_ID,0))</f>
        <v>Тариф на техническую воду</v>
      </c>
      <c r="G115" s="2266" t="str">
        <f>INDEX(PT_DIFFERENTIATION_NTAR,MATCH(B115,PT_DIFFERENTIATION_NTAR_ID,0))</f>
        <v/>
      </c>
      <c r="H115" s="1905"/>
      <c r="I115" s="1779"/>
      <c r="J115" s="1814"/>
      <c r="K115" s="1819"/>
      <c r="L115" s="1905" t="s">
        <v>301</v>
      </c>
      <c r="M115" s="337"/>
      <c r="N115" s="330"/>
      <c r="O115" s="1664"/>
      <c r="P115" s="1664"/>
    </row>
    <row s="3051" customFormat="1" customHeight="1" ht="18.75" hidden="1">
      <c r="A116" s="1821"/>
      <c r="B116" s="1821"/>
      <c r="C116" s="369" t="s">
        <v>1064</v>
      </c>
      <c r="D116" s="2311"/>
      <c r="E116" s="2056"/>
      <c r="F116" s="2220"/>
      <c r="G116" s="2266"/>
      <c r="H116" s="1530"/>
      <c r="I116" s="657" t="s">
        <v>1063</v>
      </c>
      <c r="J116" s="577"/>
      <c r="K116" s="1530"/>
      <c r="L116" s="200"/>
      <c r="M116" s="337"/>
      <c r="N116" s="330"/>
      <c r="O116" s="1664"/>
      <c r="P116" s="1664"/>
    </row>
    <row s="3051" customFormat="1" customHeight="1" ht="0.75" hidden="1">
      <c r="A117" s="1821"/>
      <c r="B117" s="1821"/>
      <c r="C117" s="369" t="s">
        <v>1072</v>
      </c>
      <c r="D117" s="2311"/>
      <c r="E117" s="2056"/>
      <c r="F117" s="2220"/>
      <c r="G117" s="406"/>
      <c r="H117" s="1530"/>
      <c r="I117" s="657"/>
      <c r="J117" s="577"/>
      <c r="K117" s="1530"/>
      <c r="L117" s="200"/>
      <c r="M117" s="337"/>
      <c r="N117" s="330"/>
      <c r="O117" s="1664"/>
      <c r="P117" s="1664"/>
    </row>
    <row s="3051" customFormat="1" customHeight="1" ht="18.75" hidden="1">
      <c r="A118" s="1821" t="s">
        <v>230</v>
      </c>
      <c r="B118" s="1821" t="s">
        <v>231</v>
      </c>
      <c r="C118" s="369"/>
      <c r="D118" s="2311"/>
      <c r="E118" s="2056"/>
      <c r="F118" s="2220" t="str">
        <f>INDEX(PT_DIFFERENTIATION_VTAR,MATCH(A118,PT_DIFFERENTIATION_VTAR_ID,0))</f>
        <v>Тариф на транспортировку воды</v>
      </c>
      <c r="G118" s="2266" t="str">
        <f>INDEX(PT_DIFFERENTIATION_NTAR,MATCH(B118,PT_DIFFERENTIATION_NTAR_ID,0))</f>
        <v/>
      </c>
      <c r="H118" s="1905"/>
      <c r="I118" s="1779"/>
      <c r="J118" s="1814"/>
      <c r="K118" s="1819"/>
      <c r="L118" s="1905" t="s">
        <v>301</v>
      </c>
      <c r="M118" s="337"/>
      <c r="N118" s="330"/>
      <c r="O118" s="1664"/>
      <c r="P118" s="1664"/>
    </row>
    <row s="3051" customFormat="1" customHeight="1" ht="18.75" hidden="1">
      <c r="A119" s="1821"/>
      <c r="B119" s="1821"/>
      <c r="C119" s="369" t="s">
        <v>1064</v>
      </c>
      <c r="D119" s="2311"/>
      <c r="E119" s="2056"/>
      <c r="F119" s="2220"/>
      <c r="G119" s="2266"/>
      <c r="H119" s="1530"/>
      <c r="I119" s="657" t="s">
        <v>1063</v>
      </c>
      <c r="J119" s="577"/>
      <c r="K119" s="1530"/>
      <c r="L119" s="200"/>
      <c r="M119" s="337"/>
      <c r="N119" s="330"/>
      <c r="O119" s="1664"/>
      <c r="P119" s="1664"/>
    </row>
    <row s="3051" customFormat="1" customHeight="1" ht="0.75" hidden="1">
      <c r="A120" s="1821"/>
      <c r="B120" s="1821"/>
      <c r="C120" s="369" t="s">
        <v>1072</v>
      </c>
      <c r="D120" s="2311"/>
      <c r="E120" s="2056"/>
      <c r="F120" s="2220"/>
      <c r="G120" s="406"/>
      <c r="H120" s="1530"/>
      <c r="I120" s="657"/>
      <c r="J120" s="577"/>
      <c r="K120" s="1530"/>
      <c r="L120" s="200"/>
      <c r="M120" s="337"/>
      <c r="N120" s="330"/>
      <c r="O120" s="1664"/>
      <c r="P120" s="1664"/>
    </row>
    <row s="3051" customFormat="1" customHeight="1" ht="18.75" hidden="1">
      <c r="A121" s="1821" t="s">
        <v>235</v>
      </c>
      <c r="B121" s="1821" t="s">
        <v>236</v>
      </c>
      <c r="C121" s="369"/>
      <c r="D121" s="2311"/>
      <c r="E121" s="2056"/>
      <c r="F121" s="2220" t="str">
        <f>INDEX(PT_DIFFERENTIATION_VTAR,MATCH(A121,PT_DIFFERENTIATION_VTAR_ID,0))</f>
        <v>Тариф на подвоз воды</v>
      </c>
      <c r="G121" s="2266" t="str">
        <f>INDEX(PT_DIFFERENTIATION_NTAR,MATCH(B121,PT_DIFFERENTIATION_NTAR_ID,0))</f>
        <v/>
      </c>
      <c r="H121" s="1905"/>
      <c r="I121" s="1779"/>
      <c r="J121" s="1814"/>
      <c r="K121" s="1819"/>
      <c r="L121" s="1905" t="s">
        <v>301</v>
      </c>
      <c r="M121" s="337"/>
      <c r="N121" s="330"/>
      <c r="O121" s="1664"/>
      <c r="P121" s="1664"/>
    </row>
    <row s="3051" customFormat="1" customHeight="1" ht="18.75" hidden="1">
      <c r="A122" s="1821"/>
      <c r="B122" s="1821"/>
      <c r="C122" s="369" t="s">
        <v>1064</v>
      </c>
      <c r="D122" s="2311"/>
      <c r="E122" s="2056"/>
      <c r="F122" s="2220"/>
      <c r="G122" s="2266"/>
      <c r="H122" s="1530"/>
      <c r="I122" s="657" t="s">
        <v>1063</v>
      </c>
      <c r="J122" s="577"/>
      <c r="K122" s="1530"/>
      <c r="L122" s="200"/>
      <c r="M122" s="337"/>
      <c r="N122" s="330"/>
      <c r="O122" s="1664"/>
      <c r="P122" s="1664"/>
    </row>
    <row s="3051" customFormat="1" customHeight="1" ht="0.75" hidden="1">
      <c r="A123" s="1821"/>
      <c r="B123" s="1821"/>
      <c r="C123" s="369" t="s">
        <v>1072</v>
      </c>
      <c r="D123" s="2311"/>
      <c r="E123" s="2056"/>
      <c r="F123" s="2220"/>
      <c r="G123" s="406"/>
      <c r="H123" s="1530"/>
      <c r="I123" s="657"/>
      <c r="J123" s="577"/>
      <c r="K123" s="1530"/>
      <c r="L123" s="200"/>
      <c r="M123" s="337"/>
      <c r="N123" s="330"/>
      <c r="O123" s="1664"/>
      <c r="P123" s="1664"/>
    </row>
    <row s="3051" customFormat="1" customHeight="1" ht="18.75" hidden="1">
      <c r="A124" s="1821" t="s">
        <v>240</v>
      </c>
      <c r="B124" s="1821" t="s">
        <v>241</v>
      </c>
      <c r="C124" s="369"/>
      <c r="D124" s="2311"/>
      <c r="E124" s="2056"/>
      <c r="F124" s="2220"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266" t="str">
        <f>INDEX(PT_DIFFERENTIATION_NTAR,MATCH(B124,PT_DIFFERENTIATION_NTAR_ID,0))</f>
        <v/>
      </c>
      <c r="H124" s="1905"/>
      <c r="I124" s="1779"/>
      <c r="J124" s="1814"/>
      <c r="K124" s="1819"/>
      <c r="L124" s="1905" t="s">
        <v>301</v>
      </c>
      <c r="M124" s="337"/>
      <c r="N124" s="330"/>
      <c r="O124" s="1664"/>
      <c r="P124" s="1664"/>
    </row>
    <row s="3051" customFormat="1" customHeight="1" ht="18.75" hidden="1">
      <c r="A125" s="1821"/>
      <c r="B125" s="1821"/>
      <c r="C125" s="369" t="s">
        <v>1064</v>
      </c>
      <c r="D125" s="2311"/>
      <c r="E125" s="2056"/>
      <c r="F125" s="2220"/>
      <c r="G125" s="2266"/>
      <c r="H125" s="1530"/>
      <c r="I125" s="657" t="s">
        <v>1063</v>
      </c>
      <c r="J125" s="577"/>
      <c r="K125" s="1530"/>
      <c r="L125" s="200"/>
      <c r="M125" s="337"/>
      <c r="N125" s="330"/>
      <c r="O125" s="1664"/>
      <c r="P125" s="1664"/>
    </row>
    <row s="3051" customFormat="1" customHeight="1" ht="0.75" hidden="1">
      <c r="A126" s="1821"/>
      <c r="B126" s="1821"/>
      <c r="C126" s="369" t="s">
        <v>1072</v>
      </c>
      <c r="D126" s="2311"/>
      <c r="E126" s="2056"/>
      <c r="F126" s="2220"/>
      <c r="G126" s="406"/>
      <c r="H126" s="1530"/>
      <c r="I126" s="657"/>
      <c r="J126" s="577"/>
      <c r="K126" s="1530"/>
      <c r="L126" s="200"/>
      <c r="M126" s="337"/>
      <c r="N126" s="330"/>
      <c r="O126" s="1664"/>
      <c r="P126" s="1664"/>
    </row>
    <row s="3051" customFormat="1" customHeight="1" ht="18.75" hidden="1">
      <c r="A127" s="1821" t="s">
        <v>245</v>
      </c>
      <c r="B127" s="1821" t="s">
        <v>246</v>
      </c>
      <c r="C127" s="369"/>
      <c r="D127" s="2311"/>
      <c r="E127" s="2056"/>
      <c r="F127" s="2220" t="str">
        <f>INDEX(PT_DIFFERENTIATION_VTAR,MATCH(A127,PT_DIFFERENTIATION_VTAR_ID,0))</f>
        <v>Тариф на горячую воду (горячее водоснабжение)</v>
      </c>
      <c r="G127" s="2266" t="str">
        <f>INDEX(PT_DIFFERENTIATION_NTAR,MATCH(B127,PT_DIFFERENTIATION_NTAR_ID,0))</f>
        <v/>
      </c>
      <c r="H127" s="1905"/>
      <c r="I127" s="1779"/>
      <c r="J127" s="1814"/>
      <c r="K127" s="1819"/>
      <c r="L127" s="1905" t="s">
        <v>301</v>
      </c>
      <c r="M127" s="337"/>
      <c r="N127" s="330"/>
      <c r="O127" s="1664"/>
      <c r="P127" s="1664"/>
    </row>
    <row s="3051" customFormat="1" customHeight="1" ht="18.75" hidden="1">
      <c r="A128" s="1821"/>
      <c r="B128" s="1821"/>
      <c r="C128" s="369" t="s">
        <v>1064</v>
      </c>
      <c r="D128" s="2311"/>
      <c r="E128" s="2056"/>
      <c r="F128" s="2220"/>
      <c r="G128" s="2266"/>
      <c r="H128" s="1530"/>
      <c r="I128" s="657" t="s">
        <v>1063</v>
      </c>
      <c r="J128" s="577"/>
      <c r="K128" s="1530"/>
      <c r="L128" s="200"/>
      <c r="M128" s="337"/>
      <c r="N128" s="330"/>
      <c r="O128" s="1664"/>
      <c r="P128" s="1664"/>
    </row>
    <row s="3051" customFormat="1" customHeight="1" ht="0.75" hidden="1">
      <c r="A129" s="1821"/>
      <c r="B129" s="1821"/>
      <c r="C129" s="369" t="s">
        <v>1072</v>
      </c>
      <c r="D129" s="2311"/>
      <c r="E129" s="2056"/>
      <c r="F129" s="2220"/>
      <c r="G129" s="406"/>
      <c r="H129" s="1530"/>
      <c r="I129" s="657"/>
      <c r="J129" s="577"/>
      <c r="K129" s="1530"/>
      <c r="L129" s="200"/>
      <c r="M129" s="337"/>
      <c r="N129" s="330"/>
      <c r="O129" s="1664"/>
      <c r="P129" s="1664"/>
    </row>
    <row s="3051" customFormat="1" customHeight="1" ht="18.75" hidden="1">
      <c r="A130" s="1821" t="s">
        <v>250</v>
      </c>
      <c r="B130" s="1821" t="s">
        <v>251</v>
      </c>
      <c r="C130" s="369"/>
      <c r="D130" s="2311"/>
      <c r="E130" s="2056"/>
      <c r="F130" s="2220" t="str">
        <f>INDEX(PT_DIFFERENTIATION_VTAR,MATCH(A130,PT_DIFFERENTIATION_VTAR_ID,0))</f>
        <v>Тариф на транспортировку горячей воды</v>
      </c>
      <c r="G130" s="2266" t="str">
        <f>INDEX(PT_DIFFERENTIATION_NTAR,MATCH(B130,PT_DIFFERENTIATION_NTAR_ID,0))</f>
        <v/>
      </c>
      <c r="H130" s="1905"/>
      <c r="I130" s="1779"/>
      <c r="J130" s="1814"/>
      <c r="K130" s="1819"/>
      <c r="L130" s="1905" t="s">
        <v>301</v>
      </c>
      <c r="M130" s="337"/>
      <c r="N130" s="330"/>
      <c r="O130" s="1664"/>
      <c r="P130" s="1664"/>
    </row>
    <row s="3051" customFormat="1" customHeight="1" ht="18.75" hidden="1">
      <c r="A131" s="1821"/>
      <c r="B131" s="1821"/>
      <c r="C131" s="369" t="s">
        <v>1064</v>
      </c>
      <c r="D131" s="2311"/>
      <c r="E131" s="2056"/>
      <c r="F131" s="2220"/>
      <c r="G131" s="2266"/>
      <c r="H131" s="1530"/>
      <c r="I131" s="657" t="s">
        <v>1063</v>
      </c>
      <c r="J131" s="577"/>
      <c r="K131" s="1530"/>
      <c r="L131" s="200"/>
      <c r="M131" s="337"/>
      <c r="N131" s="330"/>
      <c r="O131" s="1664"/>
      <c r="P131" s="1664"/>
    </row>
    <row s="3051" customFormat="1" customHeight="1" ht="0.75" hidden="1">
      <c r="A132" s="1821"/>
      <c r="B132" s="1821"/>
      <c r="C132" s="369" t="s">
        <v>1072</v>
      </c>
      <c r="D132" s="2311"/>
      <c r="E132" s="2056"/>
      <c r="F132" s="2220"/>
      <c r="G132" s="406"/>
      <c r="H132" s="1530"/>
      <c r="I132" s="657"/>
      <c r="J132" s="577"/>
      <c r="K132" s="1530"/>
      <c r="L132" s="200"/>
      <c r="M132" s="337"/>
      <c r="N132" s="330"/>
      <c r="O132" s="1664"/>
      <c r="P132" s="1664"/>
    </row>
    <row s="3051" customFormat="1" customHeight="1" ht="18.75" hidden="1">
      <c r="A133" s="1821" t="s">
        <v>255</v>
      </c>
      <c r="B133" s="1821" t="s">
        <v>256</v>
      </c>
      <c r="C133" s="369"/>
      <c r="D133" s="2311"/>
      <c r="E133" s="2056"/>
      <c r="F133" s="2220" t="str">
        <f>INDEX(PT_DIFFERENTIATION_VTAR,MATCH(A133,PT_DIFFERENTIATION_VTAR_ID,0))</f>
        <v>Тариф на подключение (технологическое присоединение) к централизованной системе горячего водоснабжения</v>
      </c>
      <c r="G133" s="2266" t="str">
        <f>INDEX(PT_DIFFERENTIATION_NTAR,MATCH(B133,PT_DIFFERENTIATION_NTAR_ID,0))</f>
        <v/>
      </c>
      <c r="H133" s="1905"/>
      <c r="I133" s="1779"/>
      <c r="J133" s="1814"/>
      <c r="K133" s="1819"/>
      <c r="L133" s="1905" t="s">
        <v>301</v>
      </c>
      <c r="M133" s="337"/>
      <c r="N133" s="330"/>
      <c r="O133" s="1664"/>
      <c r="P133" s="1664"/>
    </row>
    <row s="3051" customFormat="1" customHeight="1" ht="18.75" hidden="1">
      <c r="A134" s="1821"/>
      <c r="B134" s="1821"/>
      <c r="C134" s="369" t="s">
        <v>1064</v>
      </c>
      <c r="D134" s="2311"/>
      <c r="E134" s="2056"/>
      <c r="F134" s="2220"/>
      <c r="G134" s="2266"/>
      <c r="H134" s="1530"/>
      <c r="I134" s="657" t="s">
        <v>1063</v>
      </c>
      <c r="J134" s="577"/>
      <c r="K134" s="1530"/>
      <c r="L134" s="200"/>
      <c r="M134" s="337"/>
      <c r="N134" s="330"/>
      <c r="O134" s="1664"/>
      <c r="P134" s="1664"/>
    </row>
    <row s="3051" customFormat="1" customHeight="1" ht="0.75" hidden="1">
      <c r="A135" s="1821"/>
      <c r="B135" s="1821"/>
      <c r="C135" s="369" t="s">
        <v>1072</v>
      </c>
      <c r="D135" s="2311"/>
      <c r="E135" s="2056"/>
      <c r="F135" s="2220"/>
      <c r="G135" s="406"/>
      <c r="H135" s="1530"/>
      <c r="I135" s="657"/>
      <c r="J135" s="577"/>
      <c r="K135" s="1530"/>
      <c r="L135" s="200"/>
      <c r="M135" s="337"/>
      <c r="N135" s="330"/>
      <c r="O135" s="1664"/>
      <c r="P135" s="1664"/>
    </row>
    <row s="3051" customFormat="1" customHeight="1" ht="18.75" hidden="1">
      <c r="A136" s="1821" t="s">
        <v>260</v>
      </c>
      <c r="B136" s="1821" t="s">
        <v>261</v>
      </c>
      <c r="C136" s="369"/>
      <c r="D136" s="2311"/>
      <c r="E136" s="2056"/>
      <c r="F136" s="2220" t="str">
        <f>INDEX(PT_DIFFERENTIATION_VTAR,MATCH(A136,PT_DIFFERENTIATION_VTAR_ID,0))</f>
        <v>Тариф на водоотведение</v>
      </c>
      <c r="G136" s="2266" t="str">
        <f>INDEX(PT_DIFFERENTIATION_NTAR,MATCH(B136,PT_DIFFERENTIATION_NTAR_ID,0))</f>
        <v/>
      </c>
      <c r="H136" s="1905"/>
      <c r="I136" s="1779"/>
      <c r="J136" s="1814"/>
      <c r="K136" s="1819"/>
      <c r="L136" s="1905" t="s">
        <v>301</v>
      </c>
      <c r="M136" s="337"/>
      <c r="N136" s="330"/>
      <c r="O136" s="1664"/>
      <c r="P136" s="1664"/>
    </row>
    <row s="3051" customFormat="1" customHeight="1" ht="18.75" hidden="1">
      <c r="A137" s="1821"/>
      <c r="B137" s="1821"/>
      <c r="C137" s="369" t="s">
        <v>1064</v>
      </c>
      <c r="D137" s="2311"/>
      <c r="E137" s="2056"/>
      <c r="F137" s="2220"/>
      <c r="G137" s="2266"/>
      <c r="H137" s="1530"/>
      <c r="I137" s="657" t="s">
        <v>1063</v>
      </c>
      <c r="J137" s="577"/>
      <c r="K137" s="1530"/>
      <c r="L137" s="200"/>
      <c r="M137" s="337"/>
      <c r="N137" s="330"/>
      <c r="O137" s="1664"/>
      <c r="P137" s="1664"/>
    </row>
    <row s="3051" customFormat="1" customHeight="1" ht="0.75" hidden="1">
      <c r="A138" s="1821"/>
      <c r="B138" s="1821"/>
      <c r="C138" s="369" t="s">
        <v>1072</v>
      </c>
      <c r="D138" s="2311"/>
      <c r="E138" s="2056"/>
      <c r="F138" s="2220"/>
      <c r="G138" s="406"/>
      <c r="H138" s="1530"/>
      <c r="I138" s="657"/>
      <c r="J138" s="577"/>
      <c r="K138" s="1530"/>
      <c r="L138" s="200"/>
      <c r="M138" s="337"/>
      <c r="N138" s="330"/>
      <c r="O138" s="1664"/>
      <c r="P138" s="1664"/>
    </row>
    <row s="3051" customFormat="1" customHeight="1" ht="18.75" hidden="1">
      <c r="A139" s="1821" t="s">
        <v>265</v>
      </c>
      <c r="B139" s="1821" t="s">
        <v>266</v>
      </c>
      <c r="C139" s="369"/>
      <c r="D139" s="2311"/>
      <c r="E139" s="2056"/>
      <c r="F139" s="2220" t="str">
        <f>INDEX(PT_DIFFERENTIATION_VTAR,MATCH(A139,PT_DIFFERENTIATION_VTAR_ID,0))</f>
        <v>Тариф на транспортировку сточных вод</v>
      </c>
      <c r="G139" s="2266" t="str">
        <f>INDEX(PT_DIFFERENTIATION_NTAR,MATCH(B139,PT_DIFFERENTIATION_NTAR_ID,0))</f>
        <v/>
      </c>
      <c r="H139" s="1905"/>
      <c r="I139" s="1779"/>
      <c r="J139" s="1814"/>
      <c r="K139" s="1819"/>
      <c r="L139" s="1905" t="s">
        <v>301</v>
      </c>
      <c r="M139" s="337"/>
      <c r="N139" s="330"/>
      <c r="O139" s="1664"/>
      <c r="P139" s="1664"/>
    </row>
    <row s="3051" customFormat="1" customHeight="1" ht="18.75" hidden="1">
      <c r="A140" s="1821"/>
      <c r="B140" s="1821"/>
      <c r="C140" s="369" t="s">
        <v>1064</v>
      </c>
      <c r="D140" s="2311"/>
      <c r="E140" s="2056"/>
      <c r="F140" s="2220"/>
      <c r="G140" s="2266"/>
      <c r="H140" s="1530"/>
      <c r="I140" s="657" t="s">
        <v>1063</v>
      </c>
      <c r="J140" s="577"/>
      <c r="K140" s="1530"/>
      <c r="L140" s="200"/>
      <c r="M140" s="337"/>
      <c r="N140" s="330"/>
      <c r="O140" s="1664"/>
      <c r="P140" s="1664"/>
    </row>
    <row s="3051" customFormat="1" customHeight="1" ht="0.75" hidden="1">
      <c r="A141" s="1821"/>
      <c r="B141" s="1821"/>
      <c r="C141" s="369" t="s">
        <v>1072</v>
      </c>
      <c r="D141" s="2311"/>
      <c r="E141" s="2056"/>
      <c r="F141" s="2220"/>
      <c r="G141" s="406"/>
      <c r="H141" s="1530"/>
      <c r="I141" s="657"/>
      <c r="J141" s="577"/>
      <c r="K141" s="1530"/>
      <c r="L141" s="200"/>
      <c r="M141" s="337"/>
      <c r="N141" s="330"/>
      <c r="O141" s="1664"/>
      <c r="P141" s="1664"/>
    </row>
    <row s="3051" customFormat="1" customHeight="1" ht="18.75" hidden="1">
      <c r="A142" s="1821" t="s">
        <v>270</v>
      </c>
      <c r="B142" s="1821" t="s">
        <v>271</v>
      </c>
      <c r="C142" s="369"/>
      <c r="D142" s="2311"/>
      <c r="E142" s="2056"/>
      <c r="F142" s="2220" t="str">
        <f>INDEX(PT_DIFFERENTIATION_VTAR,MATCH(A142,PT_DIFFERENTIATION_VTAR_ID,0))</f>
        <v>Тариф на подключение (технологическое присоединение) к централизованной системе водоотведения</v>
      </c>
      <c r="G142" s="2266" t="str">
        <f>INDEX(PT_DIFFERENTIATION_NTAR,MATCH(B142,PT_DIFFERENTIATION_NTAR_ID,0))</f>
        <v/>
      </c>
      <c r="H142" s="1905"/>
      <c r="I142" s="1779"/>
      <c r="J142" s="1814"/>
      <c r="K142" s="1819"/>
      <c r="L142" s="1905" t="s">
        <v>301</v>
      </c>
      <c r="M142" s="337"/>
      <c r="N142" s="330"/>
      <c r="O142" s="1664"/>
      <c r="P142" s="1664"/>
    </row>
    <row s="3051" customFormat="1" customHeight="1" ht="18.75" hidden="1">
      <c r="A143" s="1821"/>
      <c r="B143" s="1821"/>
      <c r="C143" s="369" t="s">
        <v>1064</v>
      </c>
      <c r="D143" s="2311"/>
      <c r="E143" s="2056"/>
      <c r="F143" s="2220"/>
      <c r="G143" s="2266"/>
      <c r="H143" s="1530"/>
      <c r="I143" s="657" t="s">
        <v>1063</v>
      </c>
      <c r="J143" s="577"/>
      <c r="K143" s="1530"/>
      <c r="L143" s="200"/>
      <c r="M143" s="337"/>
      <c r="N143" s="330"/>
      <c r="O143" s="1664"/>
      <c r="P143" s="1664"/>
    </row>
    <row s="3051" customFormat="1" customHeight="1" ht="0.75">
      <c r="A144" s="1821"/>
      <c r="B144" s="1821"/>
      <c r="C144" s="369" t="s">
        <v>1072</v>
      </c>
      <c r="D144" s="2311"/>
      <c r="E144" s="2056"/>
      <c r="F144" s="2220"/>
      <c r="G144" s="406"/>
      <c r="H144" s="1530"/>
      <c r="I144" s="657"/>
      <c r="J144" s="577"/>
      <c r="K144" s="1530"/>
      <c r="L144" s="200"/>
      <c r="M144" s="337"/>
      <c r="N144" s="330"/>
      <c r="O144" s="1664"/>
      <c r="P144" s="1664"/>
    </row>
    <row customHeight="1" ht="18.75">
      <c r="A145" s="1821"/>
      <c r="B145" s="1821"/>
      <c r="D145" s="377"/>
      <c r="E145" s="133" t="s">
        <v>90</v>
      </c>
      <c r="F145"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5" s="2303"/>
      <c r="H145" s="2303"/>
      <c r="I145" s="2303"/>
      <c r="J145" s="2303"/>
      <c r="K145" s="2303"/>
      <c r="L145" s="2303"/>
      <c r="M145" s="285"/>
      <c r="N145" s="330"/>
    </row>
    <row s="3051" customFormat="1" customHeight="1" ht="60.75" hidden="1">
      <c r="A146" s="1821" t="s">
        <v>156</v>
      </c>
      <c r="B146" s="1821" t="s">
        <v>157</v>
      </c>
      <c r="C146" s="369"/>
      <c r="D146" s="2311"/>
      <c r="E146" s="2056"/>
      <c r="F146" s="2220"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266" t="str">
        <f>INDEX(PT_DIFFERENTIATION_NTAR,MATCH(B146,PT_DIFFERENTIATION_NTAR_ID,0))</f>
        <v>Тарифы на тепловую энергию (мощность) на коллекторах источника тепловой энергии</v>
      </c>
      <c r="H146" s="1905"/>
      <c r="I146" s="1779"/>
      <c r="J146" s="1814"/>
      <c r="K146" s="1819"/>
      <c r="L146" s="1905" t="s">
        <v>301</v>
      </c>
      <c r="M14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6" s="330"/>
      <c r="O146" s="1664"/>
      <c r="P146" s="1664"/>
    </row>
    <row s="3051" customFormat="1" customHeight="1" ht="18.75" hidden="1">
      <c r="A147" s="1821"/>
      <c r="B147" s="1821"/>
      <c r="C147" s="369" t="s">
        <v>1064</v>
      </c>
      <c r="D147" s="2311"/>
      <c r="E147" s="2056"/>
      <c r="F147" s="2220"/>
      <c r="G147" s="2266"/>
      <c r="H147" s="1530"/>
      <c r="I147" s="657" t="s">
        <v>1063</v>
      </c>
      <c r="J147" s="577"/>
      <c r="K147" s="1530"/>
      <c r="L147" s="200"/>
      <c r="M147" s="2016"/>
      <c r="N147" s="330"/>
      <c r="O147" s="1664"/>
      <c r="P147" s="1664"/>
    </row>
    <row s="3051" customFormat="1" customHeight="1" ht="0.75" hidden="1">
      <c r="A148" s="1821"/>
      <c r="B148" s="1821"/>
      <c r="C148" s="369" t="s">
        <v>1072</v>
      </c>
      <c r="D148" s="2311"/>
      <c r="E148" s="2056"/>
      <c r="F148" s="2220"/>
      <c r="G148" s="406"/>
      <c r="H148" s="1530"/>
      <c r="I148" s="657"/>
      <c r="J148" s="577"/>
      <c r="K148" s="1530"/>
      <c r="L148" s="200"/>
      <c r="M148" s="2016"/>
      <c r="N148" s="330"/>
      <c r="O148" s="1664"/>
      <c r="P148" s="1664"/>
    </row>
    <row s="3051" customFormat="1" customHeight="1" ht="45" hidden="1">
      <c r="A149" s="1821" t="s">
        <v>168</v>
      </c>
      <c r="B149" s="1821" t="s">
        <v>169</v>
      </c>
      <c r="C149" s="369"/>
      <c r="D149" s="2311"/>
      <c r="E149" s="2056"/>
      <c r="F149" s="2220"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266" t="str">
        <f>INDEX(PT_DIFFERENTIATION_NTAR,MATCH(B149,PT_DIFFERENTIATION_NTAR_ID,0))</f>
        <v>Тарифы на тепловую энергию (мощность), поставляемую потребителям</v>
      </c>
      <c r="H149" s="1905"/>
      <c r="I149" s="1779"/>
      <c r="J149" s="1814"/>
      <c r="K149" s="1819"/>
      <c r="L149" s="1905" t="s">
        <v>301</v>
      </c>
      <c r="M149" s="2017"/>
      <c r="N149" s="330"/>
      <c r="O149" s="1664"/>
      <c r="P149" s="1664"/>
    </row>
    <row s="3051" customFormat="1" customHeight="1" ht="18.75" hidden="1">
      <c r="A150" s="1821"/>
      <c r="B150" s="1821"/>
      <c r="C150" s="369" t="s">
        <v>1064</v>
      </c>
      <c r="D150" s="2311"/>
      <c r="E150" s="2056"/>
      <c r="F150" s="2220"/>
      <c r="G150" s="2266"/>
      <c r="H150" s="1530"/>
      <c r="I150" s="657" t="s">
        <v>1063</v>
      </c>
      <c r="J150" s="577"/>
      <c r="K150" s="1530"/>
      <c r="L150" s="200"/>
      <c r="M150" s="1904"/>
      <c r="N150" s="330"/>
      <c r="O150" s="1664"/>
      <c r="P150" s="1664"/>
    </row>
    <row s="3051" customFormat="1" customHeight="1" ht="0.75" hidden="1">
      <c r="A151" s="1821"/>
      <c r="B151" s="1821"/>
      <c r="C151" s="369" t="s">
        <v>1072</v>
      </c>
      <c r="D151" s="2311"/>
      <c r="E151" s="2056"/>
      <c r="F151" s="2220"/>
      <c r="G151" s="406"/>
      <c r="H151" s="1530"/>
      <c r="I151" s="657"/>
      <c r="J151" s="577"/>
      <c r="K151" s="1530"/>
      <c r="L151" s="200"/>
      <c r="M151" s="337"/>
      <c r="N151" s="330"/>
      <c r="O151" s="1664"/>
      <c r="P151" s="1664"/>
    </row>
    <row s="3051" customFormat="1" customHeight="1" ht="45" hidden="1">
      <c r="A152" s="1821" t="s">
        <v>176</v>
      </c>
      <c r="B152" s="1821" t="s">
        <v>177</v>
      </c>
      <c r="C152" s="369"/>
      <c r="D152" s="2311"/>
      <c r="E152" s="2056"/>
      <c r="F152" s="2220"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266" t="str">
        <f>INDEX(PT_DIFFERENTIATION_NTAR,MATCH(B152,PT_DIFFERENTIATION_NTAR_ID,0))</f>
        <v>Тарифы на теплоноситель, поставляемый потребителям </v>
      </c>
      <c r="H152" s="1905"/>
      <c r="I152" s="1779"/>
      <c r="J152" s="1814"/>
      <c r="K152" s="1819"/>
      <c r="L152" s="1905" t="s">
        <v>301</v>
      </c>
      <c r="M152" s="337"/>
      <c r="N152" s="330"/>
      <c r="O152" s="1664"/>
      <c r="P152" s="1664"/>
    </row>
    <row s="3051" customFormat="1" customHeight="1" ht="18.75" hidden="1">
      <c r="A153" s="1821"/>
      <c r="B153" s="1821"/>
      <c r="C153" s="369" t="s">
        <v>1064</v>
      </c>
      <c r="D153" s="2311"/>
      <c r="E153" s="2056"/>
      <c r="F153" s="2220"/>
      <c r="G153" s="2266"/>
      <c r="H153" s="1530"/>
      <c r="I153" s="657" t="s">
        <v>1063</v>
      </c>
      <c r="J153" s="577"/>
      <c r="K153" s="1530"/>
      <c r="L153" s="200"/>
      <c r="M153" s="337"/>
      <c r="N153" s="330"/>
      <c r="O153" s="1664"/>
      <c r="P153" s="1664"/>
    </row>
    <row s="3051" customFormat="1" customHeight="1" ht="0.75" hidden="1">
      <c r="A154" s="1821"/>
      <c r="B154" s="1821"/>
      <c r="C154" s="369" t="s">
        <v>1072</v>
      </c>
      <c r="D154" s="2311"/>
      <c r="E154" s="2056"/>
      <c r="F154" s="2220"/>
      <c r="G154" s="406"/>
      <c r="H154" s="1530"/>
      <c r="I154" s="657"/>
      <c r="J154" s="577"/>
      <c r="K154" s="1530"/>
      <c r="L154" s="200"/>
      <c r="M154" s="337"/>
      <c r="N154" s="330"/>
      <c r="O154" s="1664"/>
      <c r="P154" s="1664"/>
    </row>
    <row s="3051" customFormat="1" customHeight="1" ht="45" hidden="1">
      <c r="A155" s="1821" t="s">
        <v>182</v>
      </c>
      <c r="B155" s="1821" t="s">
        <v>183</v>
      </c>
      <c r="C155" s="369"/>
      <c r="D155" s="2311"/>
      <c r="E155" s="2056"/>
      <c r="F155" s="2220"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266" t="str">
        <f>INDEX(PT_DIFFERENTIATION_NTAR,MATCH(B155,PT_DIFFERENTIATION_NTAR_ID,0))</f>
        <v/>
      </c>
      <c r="H155" s="1905"/>
      <c r="I155" s="1779"/>
      <c r="J155" s="1814"/>
      <c r="K155" s="1819"/>
      <c r="L155" s="1905" t="s">
        <v>301</v>
      </c>
      <c r="M155" s="337"/>
      <c r="N155" s="330"/>
      <c r="O155" s="1664"/>
      <c r="P155" s="1664"/>
    </row>
    <row s="3051" customFormat="1" customHeight="1" ht="18.75" hidden="1">
      <c r="A156" s="1821"/>
      <c r="B156" s="1821"/>
      <c r="C156" s="369" t="s">
        <v>1064</v>
      </c>
      <c r="D156" s="2311"/>
      <c r="E156" s="2056"/>
      <c r="F156" s="2220"/>
      <c r="G156" s="2266"/>
      <c r="H156" s="1530"/>
      <c r="I156" s="657" t="s">
        <v>1063</v>
      </c>
      <c r="J156" s="577"/>
      <c r="K156" s="1530"/>
      <c r="L156" s="200"/>
      <c r="M156" s="337"/>
      <c r="N156" s="330"/>
      <c r="O156" s="1664"/>
      <c r="P156" s="1664"/>
    </row>
    <row s="3051" customFormat="1" customHeight="1" ht="0.75" hidden="1">
      <c r="A157" s="1821"/>
      <c r="B157" s="1821"/>
      <c r="C157" s="369" t="s">
        <v>1072</v>
      </c>
      <c r="D157" s="2311"/>
      <c r="E157" s="2056"/>
      <c r="F157" s="2220"/>
      <c r="G157" s="406"/>
      <c r="H157" s="1530"/>
      <c r="I157" s="657"/>
      <c r="J157" s="577"/>
      <c r="K157" s="1530"/>
      <c r="L157" s="200"/>
      <c r="M157" s="337"/>
      <c r="N157" s="330"/>
      <c r="O157" s="1664"/>
      <c r="P157" s="1664"/>
    </row>
    <row s="3051" customFormat="1" customHeight="1" ht="18.75" hidden="1">
      <c r="A158" s="1821" t="s">
        <v>188</v>
      </c>
      <c r="B158" s="1821" t="s">
        <v>189</v>
      </c>
      <c r="C158" s="369"/>
      <c r="D158" s="2311"/>
      <c r="E158" s="2056"/>
      <c r="F158" s="2220" t="str">
        <f>INDEX(PT_DIFFERENTIATION_VTAR,MATCH(A158,PT_DIFFERENTIATION_VTAR_ID,0))</f>
        <v>Тарифы на услуги по передаче тепловой энергии</v>
      </c>
      <c r="G158" s="2266" t="str">
        <f>INDEX(PT_DIFFERENTIATION_NTAR,MATCH(B158,PT_DIFFERENTIATION_NTAR_ID,0))</f>
        <v/>
      </c>
      <c r="H158" s="1905"/>
      <c r="I158" s="1779"/>
      <c r="J158" s="1814"/>
      <c r="K158" s="1819"/>
      <c r="L158" s="1905" t="s">
        <v>301</v>
      </c>
      <c r="M158" s="337"/>
      <c r="N158" s="330"/>
      <c r="O158" s="1664"/>
      <c r="P158" s="1664"/>
    </row>
    <row s="3051" customFormat="1" customHeight="1" ht="18.75" hidden="1">
      <c r="A159" s="1821"/>
      <c r="B159" s="1821"/>
      <c r="C159" s="369" t="s">
        <v>1064</v>
      </c>
      <c r="D159" s="2311"/>
      <c r="E159" s="2056"/>
      <c r="F159" s="2220"/>
      <c r="G159" s="2266"/>
      <c r="H159" s="1530"/>
      <c r="I159" s="657" t="s">
        <v>1063</v>
      </c>
      <c r="J159" s="577"/>
      <c r="K159" s="1530"/>
      <c r="L159" s="200"/>
      <c r="M159" s="337"/>
      <c r="N159" s="330"/>
      <c r="O159" s="1664"/>
      <c r="P159" s="1664"/>
    </row>
    <row s="3051" customFormat="1" customHeight="1" ht="0.75" hidden="1">
      <c r="A160" s="1821"/>
      <c r="B160" s="1821"/>
      <c r="C160" s="369" t="s">
        <v>1072</v>
      </c>
      <c r="D160" s="2311"/>
      <c r="E160" s="2056"/>
      <c r="F160" s="2220"/>
      <c r="G160" s="406"/>
      <c r="H160" s="1530"/>
      <c r="I160" s="657"/>
      <c r="J160" s="577"/>
      <c r="K160" s="1530"/>
      <c r="L160" s="200"/>
      <c r="M160" s="337"/>
      <c r="N160" s="330"/>
      <c r="O160" s="1664"/>
      <c r="P160" s="1664"/>
    </row>
    <row s="3051" customFormat="1" customHeight="1" ht="18.75" hidden="1">
      <c r="A161" s="1821" t="s">
        <v>194</v>
      </c>
      <c r="B161" s="1821" t="s">
        <v>195</v>
      </c>
      <c r="C161" s="369"/>
      <c r="D161" s="2311"/>
      <c r="E161" s="2056"/>
      <c r="F161" s="2220" t="str">
        <f>INDEX(PT_DIFFERENTIATION_VTAR,MATCH(A161,PT_DIFFERENTIATION_VTAR_ID,0))</f>
        <v>Тарифы на услуги по передаче теплоносителя</v>
      </c>
      <c r="G161" s="2266" t="str">
        <f>INDEX(PT_DIFFERENTIATION_NTAR,MATCH(B161,PT_DIFFERENTIATION_NTAR_ID,0))</f>
        <v/>
      </c>
      <c r="H161" s="1905"/>
      <c r="I161" s="1779"/>
      <c r="J161" s="1814"/>
      <c r="K161" s="1819"/>
      <c r="L161" s="1905" t="s">
        <v>301</v>
      </c>
      <c r="M161" s="337"/>
      <c r="N161" s="330"/>
      <c r="O161" s="1664"/>
      <c r="P161" s="1664"/>
    </row>
    <row s="3051" customFormat="1" customHeight="1" ht="18.75" hidden="1">
      <c r="A162" s="1821"/>
      <c r="B162" s="1821"/>
      <c r="C162" s="369" t="s">
        <v>1064</v>
      </c>
      <c r="D162" s="2311"/>
      <c r="E162" s="2056"/>
      <c r="F162" s="2220"/>
      <c r="G162" s="2266"/>
      <c r="H162" s="1530"/>
      <c r="I162" s="657" t="s">
        <v>1063</v>
      </c>
      <c r="J162" s="577"/>
      <c r="K162" s="1530"/>
      <c r="L162" s="200"/>
      <c r="M162" s="337"/>
      <c r="N162" s="330"/>
      <c r="O162" s="1664"/>
      <c r="P162" s="1664"/>
    </row>
    <row s="3051" customFormat="1" customHeight="1" ht="0.75" hidden="1">
      <c r="A163" s="1821"/>
      <c r="B163" s="1821"/>
      <c r="C163" s="369" t="s">
        <v>1072</v>
      </c>
      <c r="D163" s="2311"/>
      <c r="E163" s="2056"/>
      <c r="F163" s="2220"/>
      <c r="G163" s="406"/>
      <c r="H163" s="1530"/>
      <c r="I163" s="657"/>
      <c r="J163" s="577"/>
      <c r="K163" s="1530"/>
      <c r="L163" s="200"/>
      <c r="M163" s="337"/>
      <c r="N163" s="330"/>
      <c r="O163" s="1664"/>
      <c r="P163" s="1664"/>
    </row>
    <row s="3051" customFormat="1" customHeight="1" ht="18.75" hidden="1">
      <c r="A164" s="1821" t="s">
        <v>200</v>
      </c>
      <c r="B164" s="1821" t="s">
        <v>201</v>
      </c>
      <c r="C164" s="369"/>
      <c r="D164" s="2311"/>
      <c r="E164" s="2056"/>
      <c r="F164" s="2220"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266" t="str">
        <f>INDEX(PT_DIFFERENTIATION_NTAR,MATCH(B164,PT_DIFFERENTIATION_NTAR_ID,0))</f>
        <v/>
      </c>
      <c r="H164" s="1905"/>
      <c r="I164" s="1779"/>
      <c r="J164" s="1814"/>
      <c r="K164" s="1819"/>
      <c r="L164" s="1905" t="s">
        <v>301</v>
      </c>
      <c r="M164" s="337"/>
      <c r="N164" s="330"/>
      <c r="O164" s="1664"/>
      <c r="P164" s="1664"/>
    </row>
    <row s="3051" customFormat="1" customHeight="1" ht="18.75" hidden="1">
      <c r="A165" s="1821"/>
      <c r="B165" s="1821"/>
      <c r="C165" s="369" t="s">
        <v>1064</v>
      </c>
      <c r="D165" s="2311"/>
      <c r="E165" s="2056"/>
      <c r="F165" s="2220"/>
      <c r="G165" s="2266"/>
      <c r="H165" s="1530"/>
      <c r="I165" s="657" t="s">
        <v>1063</v>
      </c>
      <c r="J165" s="577"/>
      <c r="K165" s="1530"/>
      <c r="L165" s="200"/>
      <c r="M165" s="337"/>
      <c r="N165" s="330"/>
      <c r="O165" s="1664"/>
      <c r="P165" s="1664"/>
    </row>
    <row s="3051" customFormat="1" customHeight="1" ht="0.75" hidden="1">
      <c r="A166" s="1821"/>
      <c r="B166" s="1821"/>
      <c r="C166" s="369" t="s">
        <v>1072</v>
      </c>
      <c r="D166" s="2311"/>
      <c r="E166" s="2056"/>
      <c r="F166" s="2220"/>
      <c r="G166" s="406"/>
      <c r="H166" s="1530"/>
      <c r="I166" s="657"/>
      <c r="J166" s="577"/>
      <c r="K166" s="1530"/>
      <c r="L166" s="200"/>
      <c r="M166" s="337"/>
      <c r="N166" s="330"/>
      <c r="O166" s="1664"/>
      <c r="P166" s="1664"/>
    </row>
    <row s="3051" customFormat="1" customHeight="1" ht="18.75" hidden="1">
      <c r="A167" s="1821" t="s">
        <v>206</v>
      </c>
      <c r="B167" s="1821" t="s">
        <v>207</v>
      </c>
      <c r="C167" s="369"/>
      <c r="D167" s="2311"/>
      <c r="E167" s="2056"/>
      <c r="F167" s="2220" t="str">
        <f>INDEX(PT_DIFFERENTIATION_VTAR,MATCH(A167,PT_DIFFERENTIATION_VTAR_ID,0))</f>
        <v>Плата за подключение (технологическое присоединение) к системе теплоснабжения</v>
      </c>
      <c r="G167" s="2266" t="str">
        <f>INDEX(PT_DIFFERENTIATION_NTAR,MATCH(B167,PT_DIFFERENTIATION_NTAR_ID,0))</f>
        <v/>
      </c>
      <c r="H167" s="1905"/>
      <c r="I167" s="1779"/>
      <c r="J167" s="1814"/>
      <c r="K167" s="1819"/>
      <c r="L167" s="1905" t="s">
        <v>301</v>
      </c>
      <c r="M167" s="337"/>
      <c r="N167" s="330"/>
      <c r="O167" s="1664"/>
      <c r="P167" s="1664"/>
    </row>
    <row s="3051" customFormat="1" customHeight="1" ht="18.75" hidden="1">
      <c r="A168" s="1821"/>
      <c r="B168" s="1821"/>
      <c r="C168" s="369" t="s">
        <v>1064</v>
      </c>
      <c r="D168" s="2311"/>
      <c r="E168" s="2056"/>
      <c r="F168" s="2220"/>
      <c r="G168" s="2266"/>
      <c r="H168" s="1530"/>
      <c r="I168" s="657" t="s">
        <v>1063</v>
      </c>
      <c r="J168" s="577"/>
      <c r="K168" s="1530"/>
      <c r="L168" s="200"/>
      <c r="M168" s="337"/>
      <c r="N168" s="330"/>
      <c r="O168" s="1664"/>
      <c r="P168" s="1664"/>
    </row>
    <row s="3321" customFormat="1" customHeight="1" ht="18.75">
      <c r="A169" s="5512" t="s">
        <v>206</v>
      </c>
      <c r="B169" s="5512" t="s">
        <v>1069</v>
      </c>
      <c r="C169" s="5513"/>
      <c r="D169" s="5514"/>
      <c r="E169" s="5515"/>
      <c r="F169" s="5515"/>
      <c r="G169" s="5516">
        <f>INDEX(PT_DIFFERENTIATION_NTAR,MATCH(B169,PT_DIFFERENTIATION_NTAR_ID,0))</f>
      </c>
      <c r="H169" s="3703"/>
      <c r="I169" s="5517"/>
      <c r="J169" s="5518"/>
      <c r="K169" s="5530"/>
      <c r="L169" s="3703" t="s">
        <v>301</v>
      </c>
      <c r="M169" s="5520"/>
      <c r="N169" s="5521"/>
      <c r="O169" s="5476"/>
      <c r="P169" s="5476"/>
      <c r="Q169" s="3321"/>
      <c r="R169" s="3321"/>
      <c r="S169" s="3321"/>
      <c r="T169" s="3321"/>
      <c r="U169" s="3321"/>
      <c r="V169" s="3321"/>
      <c r="W169" s="3321"/>
      <c r="X169" s="3321"/>
      <c r="Y169" s="3321"/>
      <c r="Z169" s="3321"/>
      <c r="AA169" s="3321"/>
      <c r="AB169" s="3321"/>
      <c r="AC169" s="3321"/>
      <c r="AD169" s="3321"/>
      <c r="AE169" s="3321"/>
      <c r="AF169" s="3321"/>
      <c r="AG169" s="3321"/>
    </row>
    <row s="3321" customFormat="1" customHeight="1" ht="18.75">
      <c r="A170" s="5512"/>
      <c r="B170" s="5512"/>
      <c r="C170" s="5513" t="s">
        <v>1064</v>
      </c>
      <c r="D170" s="5514"/>
      <c r="E170" s="5515"/>
      <c r="F170" s="5515"/>
      <c r="G170" s="5516"/>
      <c r="H170" s="5536"/>
      <c r="I170" s="5537" t="s">
        <v>1063</v>
      </c>
      <c r="J170" s="5538"/>
      <c r="K170" s="5539"/>
      <c r="L170" s="5540"/>
      <c r="M170" s="5520"/>
      <c r="N170" s="5521"/>
      <c r="O170" s="5476"/>
      <c r="P170" s="5476"/>
      <c r="Q170" s="3321"/>
      <c r="R170" s="3321"/>
      <c r="S170" s="3321"/>
      <c r="T170" s="3321"/>
      <c r="U170" s="3321"/>
      <c r="V170" s="3321"/>
      <c r="W170" s="3321"/>
      <c r="X170" s="3321"/>
      <c r="Y170" s="3321"/>
      <c r="Z170" s="3321"/>
      <c r="AA170" s="3321"/>
      <c r="AB170" s="3321"/>
      <c r="AC170" s="3321"/>
      <c r="AD170" s="3321"/>
      <c r="AE170" s="3321"/>
      <c r="AF170" s="3321"/>
      <c r="AG170" s="3321"/>
    </row>
    <row s="3051" customFormat="1" customHeight="1" ht="0.75" hidden="1">
      <c r="A171" s="1821"/>
      <c r="B171" s="1821"/>
      <c r="C171" s="369" t="s">
        <v>1072</v>
      </c>
      <c r="D171" s="2311"/>
      <c r="E171" s="2056"/>
      <c r="F171" s="2220"/>
      <c r="G171" s="406"/>
      <c r="H171" s="1530"/>
      <c r="I171" s="657"/>
      <c r="J171" s="577"/>
      <c r="K171" s="1530"/>
      <c r="L171" s="200"/>
      <c r="M171" s="337"/>
      <c r="N171" s="330"/>
      <c r="O171" s="1664"/>
      <c r="P171" s="1664"/>
    </row>
    <row s="3051" customFormat="1" customHeight="1" ht="18.75" hidden="1">
      <c r="A172" s="1821" t="s">
        <v>220</v>
      </c>
      <c r="B172" s="1821" t="s">
        <v>221</v>
      </c>
      <c r="C172" s="369"/>
      <c r="D172" s="2311"/>
      <c r="E172" s="2056"/>
      <c r="F172" s="2220" t="str">
        <f>INDEX(PT_DIFFERENTIATION_VTAR,MATCH(A172,PT_DIFFERENTIATION_VTAR_ID,0))</f>
        <v>Тариф на питьевую воду (питьевое водоснабжение)</v>
      </c>
      <c r="G172" s="2266" t="str">
        <f>INDEX(PT_DIFFERENTIATION_NTAR,MATCH(B172,PT_DIFFERENTIATION_NTAR_ID,0))</f>
        <v/>
      </c>
      <c r="H172" s="1905"/>
      <c r="I172" s="1779"/>
      <c r="J172" s="1814"/>
      <c r="K172" s="1819"/>
      <c r="L172" s="1905" t="s">
        <v>301</v>
      </c>
      <c r="M172" s="337"/>
      <c r="N172" s="330"/>
      <c r="O172" s="1664"/>
      <c r="P172" s="1664"/>
    </row>
    <row s="3051" customFormat="1" customHeight="1" ht="18.75" hidden="1">
      <c r="A173" s="1821"/>
      <c r="B173" s="1821"/>
      <c r="C173" s="369" t="s">
        <v>1064</v>
      </c>
      <c r="D173" s="2311"/>
      <c r="E173" s="2056"/>
      <c r="F173" s="2220"/>
      <c r="G173" s="2266"/>
      <c r="H173" s="1530"/>
      <c r="I173" s="657" t="s">
        <v>1063</v>
      </c>
      <c r="J173" s="577"/>
      <c r="K173" s="1530"/>
      <c r="L173" s="200"/>
      <c r="M173" s="337"/>
      <c r="N173" s="330"/>
      <c r="O173" s="1664"/>
      <c r="P173" s="1664"/>
    </row>
    <row s="3051" customFormat="1" customHeight="1" ht="0.75" hidden="1">
      <c r="A174" s="1821"/>
      <c r="B174" s="1821"/>
      <c r="C174" s="369" t="s">
        <v>1072</v>
      </c>
      <c r="D174" s="2311"/>
      <c r="E174" s="2056"/>
      <c r="F174" s="2220"/>
      <c r="G174" s="406"/>
      <c r="H174" s="1530"/>
      <c r="I174" s="657"/>
      <c r="J174" s="577"/>
      <c r="K174" s="1530"/>
      <c r="L174" s="200"/>
      <c r="M174" s="337"/>
      <c r="N174" s="330"/>
      <c r="O174" s="1664"/>
      <c r="P174" s="1664"/>
    </row>
    <row s="3051" customFormat="1" customHeight="1" ht="18.75" hidden="1">
      <c r="A175" s="1821" t="s">
        <v>225</v>
      </c>
      <c r="B175" s="1821" t="s">
        <v>226</v>
      </c>
      <c r="C175" s="369"/>
      <c r="D175" s="2311"/>
      <c r="E175" s="2056"/>
      <c r="F175" s="2220" t="str">
        <f>INDEX(PT_DIFFERENTIATION_VTAR,MATCH(A175,PT_DIFFERENTIATION_VTAR_ID,0))</f>
        <v>Тариф на техническую воду</v>
      </c>
      <c r="G175" s="2266" t="str">
        <f>INDEX(PT_DIFFERENTIATION_NTAR,MATCH(B175,PT_DIFFERENTIATION_NTAR_ID,0))</f>
        <v/>
      </c>
      <c r="H175" s="1905"/>
      <c r="I175" s="1779"/>
      <c r="J175" s="1814"/>
      <c r="K175" s="1819"/>
      <c r="L175" s="1905" t="s">
        <v>301</v>
      </c>
      <c r="M175" s="337"/>
      <c r="N175" s="330"/>
      <c r="O175" s="1664"/>
      <c r="P175" s="1664"/>
    </row>
    <row s="3051" customFormat="1" customHeight="1" ht="18.75" hidden="1">
      <c r="A176" s="1821"/>
      <c r="B176" s="1821"/>
      <c r="C176" s="369" t="s">
        <v>1064</v>
      </c>
      <c r="D176" s="2311"/>
      <c r="E176" s="2056"/>
      <c r="F176" s="2220"/>
      <c r="G176" s="2266"/>
      <c r="H176" s="1530"/>
      <c r="I176" s="657" t="s">
        <v>1063</v>
      </c>
      <c r="J176" s="577"/>
      <c r="K176" s="1530"/>
      <c r="L176" s="200"/>
      <c r="M176" s="337"/>
      <c r="N176" s="330"/>
      <c r="O176" s="1664"/>
      <c r="P176" s="1664"/>
    </row>
    <row s="3051" customFormat="1" customHeight="1" ht="0.75" hidden="1">
      <c r="A177" s="1821"/>
      <c r="B177" s="1821"/>
      <c r="C177" s="369" t="s">
        <v>1072</v>
      </c>
      <c r="D177" s="2311"/>
      <c r="E177" s="2056"/>
      <c r="F177" s="2220"/>
      <c r="G177" s="406"/>
      <c r="H177" s="1530"/>
      <c r="I177" s="657"/>
      <c r="J177" s="577"/>
      <c r="K177" s="1530"/>
      <c r="L177" s="200"/>
      <c r="M177" s="337"/>
      <c r="N177" s="330"/>
      <c r="O177" s="1664"/>
      <c r="P177" s="1664"/>
    </row>
    <row s="3051" customFormat="1" customHeight="1" ht="18.75" hidden="1">
      <c r="A178" s="1821" t="s">
        <v>230</v>
      </c>
      <c r="B178" s="1821" t="s">
        <v>231</v>
      </c>
      <c r="C178" s="369"/>
      <c r="D178" s="2311"/>
      <c r="E178" s="2056"/>
      <c r="F178" s="2220" t="str">
        <f>INDEX(PT_DIFFERENTIATION_VTAR,MATCH(A178,PT_DIFFERENTIATION_VTAR_ID,0))</f>
        <v>Тариф на транспортировку воды</v>
      </c>
      <c r="G178" s="2266" t="str">
        <f>INDEX(PT_DIFFERENTIATION_NTAR,MATCH(B178,PT_DIFFERENTIATION_NTAR_ID,0))</f>
        <v/>
      </c>
      <c r="H178" s="1905"/>
      <c r="I178" s="1779"/>
      <c r="J178" s="1814"/>
      <c r="K178" s="1819"/>
      <c r="L178" s="1905" t="s">
        <v>301</v>
      </c>
      <c r="M178" s="337"/>
      <c r="N178" s="330"/>
      <c r="O178" s="1664"/>
      <c r="P178" s="1664"/>
    </row>
    <row s="3051" customFormat="1" customHeight="1" ht="18.75" hidden="1">
      <c r="A179" s="1821"/>
      <c r="B179" s="1821"/>
      <c r="C179" s="369" t="s">
        <v>1064</v>
      </c>
      <c r="D179" s="2311"/>
      <c r="E179" s="2056"/>
      <c r="F179" s="2220"/>
      <c r="G179" s="2266"/>
      <c r="H179" s="1530"/>
      <c r="I179" s="657" t="s">
        <v>1063</v>
      </c>
      <c r="J179" s="577"/>
      <c r="K179" s="1530"/>
      <c r="L179" s="200"/>
      <c r="M179" s="337"/>
      <c r="N179" s="330"/>
      <c r="O179" s="1664"/>
      <c r="P179" s="1664"/>
    </row>
    <row s="3051" customFormat="1" customHeight="1" ht="0.75" hidden="1">
      <c r="A180" s="1821"/>
      <c r="B180" s="1821"/>
      <c r="C180" s="369" t="s">
        <v>1072</v>
      </c>
      <c r="D180" s="2311"/>
      <c r="E180" s="2056"/>
      <c r="F180" s="2220"/>
      <c r="G180" s="406"/>
      <c r="H180" s="1530"/>
      <c r="I180" s="657"/>
      <c r="J180" s="577"/>
      <c r="K180" s="1530"/>
      <c r="L180" s="200"/>
      <c r="M180" s="337"/>
      <c r="N180" s="330"/>
      <c r="O180" s="1664"/>
      <c r="P180" s="1664"/>
    </row>
    <row s="3051" customFormat="1" customHeight="1" ht="18.75" hidden="1">
      <c r="A181" s="1821" t="s">
        <v>235</v>
      </c>
      <c r="B181" s="1821" t="s">
        <v>236</v>
      </c>
      <c r="C181" s="369"/>
      <c r="D181" s="2311"/>
      <c r="E181" s="2056"/>
      <c r="F181" s="2220" t="str">
        <f>INDEX(PT_DIFFERENTIATION_VTAR,MATCH(A181,PT_DIFFERENTIATION_VTAR_ID,0))</f>
        <v>Тариф на подвоз воды</v>
      </c>
      <c r="G181" s="2266" t="str">
        <f>INDEX(PT_DIFFERENTIATION_NTAR,MATCH(B181,PT_DIFFERENTIATION_NTAR_ID,0))</f>
        <v/>
      </c>
      <c r="H181" s="1905"/>
      <c r="I181" s="1779"/>
      <c r="J181" s="1814"/>
      <c r="K181" s="1819"/>
      <c r="L181" s="1905" t="s">
        <v>301</v>
      </c>
      <c r="M181" s="337"/>
      <c r="N181" s="330"/>
      <c r="O181" s="1664"/>
      <c r="P181" s="1664"/>
    </row>
    <row s="3051" customFormat="1" customHeight="1" ht="18.75" hidden="1">
      <c r="A182" s="1821"/>
      <c r="B182" s="1821"/>
      <c r="C182" s="369" t="s">
        <v>1064</v>
      </c>
      <c r="D182" s="2311"/>
      <c r="E182" s="2056"/>
      <c r="F182" s="2220"/>
      <c r="G182" s="2266"/>
      <c r="H182" s="1530"/>
      <c r="I182" s="657" t="s">
        <v>1063</v>
      </c>
      <c r="J182" s="577"/>
      <c r="K182" s="1530"/>
      <c r="L182" s="200"/>
      <c r="M182" s="337"/>
      <c r="N182" s="330"/>
      <c r="O182" s="1664"/>
      <c r="P182" s="1664"/>
    </row>
    <row s="3051" customFormat="1" customHeight="1" ht="0.75" hidden="1">
      <c r="A183" s="1821"/>
      <c r="B183" s="1821"/>
      <c r="C183" s="369" t="s">
        <v>1072</v>
      </c>
      <c r="D183" s="2311"/>
      <c r="E183" s="2056"/>
      <c r="F183" s="2220"/>
      <c r="G183" s="406"/>
      <c r="H183" s="1530"/>
      <c r="I183" s="657"/>
      <c r="J183" s="577"/>
      <c r="K183" s="1530"/>
      <c r="L183" s="200"/>
      <c r="M183" s="337"/>
      <c r="N183" s="330"/>
      <c r="O183" s="1664"/>
      <c r="P183" s="1664"/>
    </row>
    <row s="3051" customFormat="1" customHeight="1" ht="18.75" hidden="1">
      <c r="A184" s="1821" t="s">
        <v>240</v>
      </c>
      <c r="B184" s="1821" t="s">
        <v>241</v>
      </c>
      <c r="C184" s="369"/>
      <c r="D184" s="2311"/>
      <c r="E184" s="2056"/>
      <c r="F184" s="2220" t="str">
        <f>INDEX(PT_DIFFERENTIATION_VTAR,MATCH(A184,PT_DIFFERENTIATION_VTAR_ID,0))</f>
        <v>Тариф на подключение (технологическое присоединение) к централизованной системе холодного водоснабжения</v>
      </c>
      <c r="G184" s="2266" t="str">
        <f>INDEX(PT_DIFFERENTIATION_NTAR,MATCH(B184,PT_DIFFERENTIATION_NTAR_ID,0))</f>
        <v/>
      </c>
      <c r="H184" s="1905"/>
      <c r="I184" s="1779"/>
      <c r="J184" s="1814"/>
      <c r="K184" s="1819"/>
      <c r="L184" s="1905" t="s">
        <v>301</v>
      </c>
      <c r="M184" s="337"/>
      <c r="N184" s="330"/>
      <c r="O184" s="1664"/>
      <c r="P184" s="1664"/>
    </row>
    <row s="3051" customFormat="1" customHeight="1" ht="18.75" hidden="1">
      <c r="A185" s="1821"/>
      <c r="B185" s="1821"/>
      <c r="C185" s="369" t="s">
        <v>1064</v>
      </c>
      <c r="D185" s="2311"/>
      <c r="E185" s="2056"/>
      <c r="F185" s="2220"/>
      <c r="G185" s="2266"/>
      <c r="H185" s="1530"/>
      <c r="I185" s="657" t="s">
        <v>1063</v>
      </c>
      <c r="J185" s="577"/>
      <c r="K185" s="1530"/>
      <c r="L185" s="200"/>
      <c r="M185" s="337"/>
      <c r="N185" s="330"/>
      <c r="O185" s="1664"/>
      <c r="P185" s="1664"/>
    </row>
    <row s="3051" customFormat="1" customHeight="1" ht="0.75" hidden="1">
      <c r="A186" s="1821"/>
      <c r="B186" s="1821"/>
      <c r="C186" s="369" t="s">
        <v>1072</v>
      </c>
      <c r="D186" s="2311"/>
      <c r="E186" s="2056"/>
      <c r="F186" s="2220"/>
      <c r="G186" s="406"/>
      <c r="H186" s="1530"/>
      <c r="I186" s="657"/>
      <c r="J186" s="577"/>
      <c r="K186" s="1530"/>
      <c r="L186" s="200"/>
      <c r="M186" s="337"/>
      <c r="N186" s="330"/>
      <c r="O186" s="1664"/>
      <c r="P186" s="1664"/>
    </row>
    <row s="3051" customFormat="1" customHeight="1" ht="18.75" hidden="1">
      <c r="A187" s="1821" t="s">
        <v>245</v>
      </c>
      <c r="B187" s="1821" t="s">
        <v>246</v>
      </c>
      <c r="C187" s="369"/>
      <c r="D187" s="2311"/>
      <c r="E187" s="2056"/>
      <c r="F187" s="2220" t="str">
        <f>INDEX(PT_DIFFERENTIATION_VTAR,MATCH(A187,PT_DIFFERENTIATION_VTAR_ID,0))</f>
        <v>Тариф на горячую воду (горячее водоснабжение)</v>
      </c>
      <c r="G187" s="2266" t="str">
        <f>INDEX(PT_DIFFERENTIATION_NTAR,MATCH(B187,PT_DIFFERENTIATION_NTAR_ID,0))</f>
        <v/>
      </c>
      <c r="H187" s="1905"/>
      <c r="I187" s="1779"/>
      <c r="J187" s="1814"/>
      <c r="K187" s="1819"/>
      <c r="L187" s="1905" t="s">
        <v>301</v>
      </c>
      <c r="M187" s="337"/>
      <c r="N187" s="330"/>
      <c r="O187" s="1664"/>
      <c r="P187" s="1664"/>
    </row>
    <row s="3051" customFormat="1" customHeight="1" ht="18.75" hidden="1">
      <c r="A188" s="1821"/>
      <c r="B188" s="1821"/>
      <c r="C188" s="369" t="s">
        <v>1064</v>
      </c>
      <c r="D188" s="2311"/>
      <c r="E188" s="2056"/>
      <c r="F188" s="2220"/>
      <c r="G188" s="2266"/>
      <c r="H188" s="1530"/>
      <c r="I188" s="657" t="s">
        <v>1063</v>
      </c>
      <c r="J188" s="577"/>
      <c r="K188" s="1530"/>
      <c r="L188" s="200"/>
      <c r="M188" s="337"/>
      <c r="N188" s="330"/>
      <c r="O188" s="1664"/>
      <c r="P188" s="1664"/>
    </row>
    <row s="3051" customFormat="1" customHeight="1" ht="0.75" hidden="1">
      <c r="A189" s="1821"/>
      <c r="B189" s="1821"/>
      <c r="C189" s="369" t="s">
        <v>1072</v>
      </c>
      <c r="D189" s="2311"/>
      <c r="E189" s="2056"/>
      <c r="F189" s="2220"/>
      <c r="G189" s="406"/>
      <c r="H189" s="1530"/>
      <c r="I189" s="657"/>
      <c r="J189" s="577"/>
      <c r="K189" s="1530"/>
      <c r="L189" s="200"/>
      <c r="M189" s="337"/>
      <c r="N189" s="330"/>
      <c r="O189" s="1664"/>
      <c r="P189" s="1664"/>
    </row>
    <row s="3051" customFormat="1" customHeight="1" ht="18.75" hidden="1">
      <c r="A190" s="1821" t="s">
        <v>250</v>
      </c>
      <c r="B190" s="1821" t="s">
        <v>251</v>
      </c>
      <c r="C190" s="369"/>
      <c r="D190" s="2311"/>
      <c r="E190" s="2056"/>
      <c r="F190" s="2220" t="str">
        <f>INDEX(PT_DIFFERENTIATION_VTAR,MATCH(A190,PT_DIFFERENTIATION_VTAR_ID,0))</f>
        <v>Тариф на транспортировку горячей воды</v>
      </c>
      <c r="G190" s="2266" t="str">
        <f>INDEX(PT_DIFFERENTIATION_NTAR,MATCH(B190,PT_DIFFERENTIATION_NTAR_ID,0))</f>
        <v/>
      </c>
      <c r="H190" s="1905"/>
      <c r="I190" s="1779"/>
      <c r="J190" s="1814"/>
      <c r="K190" s="1819"/>
      <c r="L190" s="1905" t="s">
        <v>301</v>
      </c>
      <c r="M190" s="337"/>
      <c r="N190" s="330"/>
      <c r="O190" s="1664"/>
      <c r="P190" s="1664"/>
    </row>
    <row s="3051" customFormat="1" customHeight="1" ht="18.75" hidden="1">
      <c r="A191" s="1821"/>
      <c r="B191" s="1821"/>
      <c r="C191" s="369" t="s">
        <v>1064</v>
      </c>
      <c r="D191" s="2311"/>
      <c r="E191" s="2056"/>
      <c r="F191" s="2220"/>
      <c r="G191" s="2266"/>
      <c r="H191" s="1530"/>
      <c r="I191" s="657" t="s">
        <v>1063</v>
      </c>
      <c r="J191" s="577"/>
      <c r="K191" s="1530"/>
      <c r="L191" s="200"/>
      <c r="M191" s="337"/>
      <c r="N191" s="330"/>
      <c r="O191" s="1664"/>
      <c r="P191" s="1664"/>
    </row>
    <row s="3051" customFormat="1" customHeight="1" ht="0.75" hidden="1">
      <c r="A192" s="1821"/>
      <c r="B192" s="1821"/>
      <c r="C192" s="369" t="s">
        <v>1072</v>
      </c>
      <c r="D192" s="2311"/>
      <c r="E192" s="2056"/>
      <c r="F192" s="2220"/>
      <c r="G192" s="406"/>
      <c r="H192" s="1530"/>
      <c r="I192" s="657"/>
      <c r="J192" s="577"/>
      <c r="K192" s="1530"/>
      <c r="L192" s="200"/>
      <c r="M192" s="337"/>
      <c r="N192" s="330"/>
      <c r="O192" s="1664"/>
      <c r="P192" s="1664"/>
    </row>
    <row s="3051" customFormat="1" customHeight="1" ht="18.75" hidden="1">
      <c r="A193" s="1821" t="s">
        <v>255</v>
      </c>
      <c r="B193" s="1821" t="s">
        <v>256</v>
      </c>
      <c r="C193" s="369"/>
      <c r="D193" s="2311"/>
      <c r="E193" s="2056"/>
      <c r="F193" s="2220" t="str">
        <f>INDEX(PT_DIFFERENTIATION_VTAR,MATCH(A193,PT_DIFFERENTIATION_VTAR_ID,0))</f>
        <v>Тариф на подключение (технологическое присоединение) к централизованной системе горячего водоснабжения</v>
      </c>
      <c r="G193" s="2266" t="str">
        <f>INDEX(PT_DIFFERENTIATION_NTAR,MATCH(B193,PT_DIFFERENTIATION_NTAR_ID,0))</f>
        <v/>
      </c>
      <c r="H193" s="1905"/>
      <c r="I193" s="1779"/>
      <c r="J193" s="1814"/>
      <c r="K193" s="1819"/>
      <c r="L193" s="1905" t="s">
        <v>301</v>
      </c>
      <c r="M193" s="337"/>
      <c r="N193" s="330"/>
      <c r="O193" s="1664"/>
      <c r="P193" s="1664"/>
    </row>
    <row s="3051" customFormat="1" customHeight="1" ht="18.75" hidden="1">
      <c r="A194" s="1821"/>
      <c r="B194" s="1821"/>
      <c r="C194" s="369" t="s">
        <v>1064</v>
      </c>
      <c r="D194" s="2311"/>
      <c r="E194" s="2056"/>
      <c r="F194" s="2220"/>
      <c r="G194" s="2266"/>
      <c r="H194" s="1530"/>
      <c r="I194" s="657" t="s">
        <v>1063</v>
      </c>
      <c r="J194" s="577"/>
      <c r="K194" s="1530"/>
      <c r="L194" s="200"/>
      <c r="M194" s="337"/>
      <c r="N194" s="330"/>
      <c r="O194" s="1664"/>
      <c r="P194" s="1664"/>
    </row>
    <row s="3051" customFormat="1" customHeight="1" ht="0.75" hidden="1">
      <c r="A195" s="1821"/>
      <c r="B195" s="1821"/>
      <c r="C195" s="369" t="s">
        <v>1072</v>
      </c>
      <c r="D195" s="2311"/>
      <c r="E195" s="2056"/>
      <c r="F195" s="2220"/>
      <c r="G195" s="406"/>
      <c r="H195" s="1530"/>
      <c r="I195" s="657"/>
      <c r="J195" s="577"/>
      <c r="K195" s="1530"/>
      <c r="L195" s="200"/>
      <c r="M195" s="337"/>
      <c r="N195" s="330"/>
      <c r="O195" s="1664"/>
      <c r="P195" s="1664"/>
    </row>
    <row s="3051" customFormat="1" customHeight="1" ht="18.75" hidden="1">
      <c r="A196" s="1821" t="s">
        <v>260</v>
      </c>
      <c r="B196" s="1821" t="s">
        <v>261</v>
      </c>
      <c r="C196" s="369"/>
      <c r="D196" s="2311"/>
      <c r="E196" s="2056"/>
      <c r="F196" s="2220" t="str">
        <f>INDEX(PT_DIFFERENTIATION_VTAR,MATCH(A196,PT_DIFFERENTIATION_VTAR_ID,0))</f>
        <v>Тариф на водоотведение</v>
      </c>
      <c r="G196" s="2266" t="str">
        <f>INDEX(PT_DIFFERENTIATION_NTAR,MATCH(B196,PT_DIFFERENTIATION_NTAR_ID,0))</f>
        <v/>
      </c>
      <c r="H196" s="1905"/>
      <c r="I196" s="1779"/>
      <c r="J196" s="1814"/>
      <c r="K196" s="1819"/>
      <c r="L196" s="1905" t="s">
        <v>301</v>
      </c>
      <c r="M196" s="337"/>
      <c r="N196" s="330"/>
      <c r="O196" s="1664"/>
      <c r="P196" s="1664"/>
    </row>
    <row s="3051" customFormat="1" customHeight="1" ht="18.75" hidden="1">
      <c r="A197" s="1821"/>
      <c r="B197" s="1821"/>
      <c r="C197" s="369" t="s">
        <v>1064</v>
      </c>
      <c r="D197" s="2311"/>
      <c r="E197" s="2056"/>
      <c r="F197" s="2220"/>
      <c r="G197" s="2266"/>
      <c r="H197" s="1530"/>
      <c r="I197" s="657" t="s">
        <v>1063</v>
      </c>
      <c r="J197" s="577"/>
      <c r="K197" s="1530"/>
      <c r="L197" s="200"/>
      <c r="M197" s="337"/>
      <c r="N197" s="330"/>
      <c r="O197" s="1664"/>
      <c r="P197" s="1664"/>
    </row>
    <row s="3051" customFormat="1" customHeight="1" ht="0.75" hidden="1">
      <c r="A198" s="1821"/>
      <c r="B198" s="1821"/>
      <c r="C198" s="369" t="s">
        <v>1072</v>
      </c>
      <c r="D198" s="2311"/>
      <c r="E198" s="2056"/>
      <c r="F198" s="2220"/>
      <c r="G198" s="406"/>
      <c r="H198" s="1530"/>
      <c r="I198" s="657"/>
      <c r="J198" s="577"/>
      <c r="K198" s="1530"/>
      <c r="L198" s="200"/>
      <c r="M198" s="337"/>
      <c r="N198" s="330"/>
      <c r="O198" s="1664"/>
      <c r="P198" s="1664"/>
    </row>
    <row s="3051" customFormat="1" customHeight="1" ht="18.75" hidden="1">
      <c r="A199" s="1821" t="s">
        <v>265</v>
      </c>
      <c r="B199" s="1821" t="s">
        <v>266</v>
      </c>
      <c r="C199" s="369"/>
      <c r="D199" s="2311"/>
      <c r="E199" s="2056"/>
      <c r="F199" s="2220" t="str">
        <f>INDEX(PT_DIFFERENTIATION_VTAR,MATCH(A199,PT_DIFFERENTIATION_VTAR_ID,0))</f>
        <v>Тариф на транспортировку сточных вод</v>
      </c>
      <c r="G199" s="2266" t="str">
        <f>INDEX(PT_DIFFERENTIATION_NTAR,MATCH(B199,PT_DIFFERENTIATION_NTAR_ID,0))</f>
        <v/>
      </c>
      <c r="H199" s="1905"/>
      <c r="I199" s="1779"/>
      <c r="J199" s="1814"/>
      <c r="K199" s="1819"/>
      <c r="L199" s="1905" t="s">
        <v>301</v>
      </c>
      <c r="M199" s="337"/>
      <c r="N199" s="330"/>
      <c r="O199" s="1664"/>
      <c r="P199" s="1664"/>
    </row>
    <row s="3051" customFormat="1" customHeight="1" ht="18.75" hidden="1">
      <c r="A200" s="1821"/>
      <c r="B200" s="1821"/>
      <c r="C200" s="369" t="s">
        <v>1064</v>
      </c>
      <c r="D200" s="2311"/>
      <c r="E200" s="2056"/>
      <c r="F200" s="2220"/>
      <c r="G200" s="2266"/>
      <c r="H200" s="1530"/>
      <c r="I200" s="657" t="s">
        <v>1063</v>
      </c>
      <c r="J200" s="577"/>
      <c r="K200" s="1530"/>
      <c r="L200" s="200"/>
      <c r="M200" s="337"/>
      <c r="N200" s="330"/>
      <c r="O200" s="1664"/>
      <c r="P200" s="1664"/>
    </row>
    <row s="3051" customFormat="1" customHeight="1" ht="0.75" hidden="1">
      <c r="A201" s="1821"/>
      <c r="B201" s="1821"/>
      <c r="C201" s="369" t="s">
        <v>1072</v>
      </c>
      <c r="D201" s="2311"/>
      <c r="E201" s="2056"/>
      <c r="F201" s="2220"/>
      <c r="G201" s="406"/>
      <c r="H201" s="1530"/>
      <c r="I201" s="657"/>
      <c r="J201" s="577"/>
      <c r="K201" s="1530"/>
      <c r="L201" s="200"/>
      <c r="M201" s="337"/>
      <c r="N201" s="330"/>
      <c r="O201" s="1664"/>
      <c r="P201" s="1664"/>
    </row>
    <row s="3051" customFormat="1" customHeight="1" ht="18.75" hidden="1">
      <c r="A202" s="1821" t="s">
        <v>270</v>
      </c>
      <c r="B202" s="1821" t="s">
        <v>271</v>
      </c>
      <c r="C202" s="369"/>
      <c r="D202" s="2311"/>
      <c r="E202" s="2056"/>
      <c r="F202" s="2220" t="str">
        <f>INDEX(PT_DIFFERENTIATION_VTAR,MATCH(A202,PT_DIFFERENTIATION_VTAR_ID,0))</f>
        <v>Тариф на подключение (технологическое присоединение) к централизованной системе водоотведения</v>
      </c>
      <c r="G202" s="2266" t="str">
        <f>INDEX(PT_DIFFERENTIATION_NTAR,MATCH(B202,PT_DIFFERENTIATION_NTAR_ID,0))</f>
        <v/>
      </c>
      <c r="H202" s="1905"/>
      <c r="I202" s="1779"/>
      <c r="J202" s="1814"/>
      <c r="K202" s="1819"/>
      <c r="L202" s="1905" t="s">
        <v>301</v>
      </c>
      <c r="M202" s="337"/>
      <c r="N202" s="330"/>
      <c r="O202" s="1664"/>
      <c r="P202" s="1664"/>
    </row>
    <row s="3051" customFormat="1" customHeight="1" ht="18.75" hidden="1">
      <c r="A203" s="1821"/>
      <c r="B203" s="1821"/>
      <c r="C203" s="369" t="s">
        <v>1064</v>
      </c>
      <c r="D203" s="2311"/>
      <c r="E203" s="2056"/>
      <c r="F203" s="2220"/>
      <c r="G203" s="2266"/>
      <c r="H203" s="1530"/>
      <c r="I203" s="657" t="s">
        <v>1063</v>
      </c>
      <c r="J203" s="577"/>
      <c r="K203" s="1530"/>
      <c r="L203" s="200"/>
      <c r="M203" s="337"/>
      <c r="N203" s="330"/>
      <c r="O203" s="1664"/>
      <c r="P203" s="1664"/>
    </row>
    <row s="3051" customFormat="1" customHeight="1" ht="0.75">
      <c r="A204" s="1821"/>
      <c r="B204" s="1821"/>
      <c r="C204" s="369" t="s">
        <v>1072</v>
      </c>
      <c r="D204" s="2311"/>
      <c r="E204" s="2056"/>
      <c r="F204" s="2220"/>
      <c r="G204" s="406"/>
      <c r="H204" s="1530"/>
      <c r="I204" s="657"/>
      <c r="J204" s="577"/>
      <c r="K204" s="1530"/>
      <c r="L204" s="200"/>
      <c r="M204" s="337"/>
      <c r="N204" s="330"/>
      <c r="O204" s="1664"/>
      <c r="P204" s="1664"/>
    </row>
    <row customHeight="1" ht="26.25">
      <c r="A205" s="1821"/>
      <c r="B205" s="1821"/>
      <c r="D205" s="377"/>
      <c r="E205" s="133" t="s">
        <v>110</v>
      </c>
      <c r="F205"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5" s="2303"/>
      <c r="H205" s="2303"/>
      <c r="I205" s="2303"/>
      <c r="J205" s="2303"/>
      <c r="K205" s="2303"/>
      <c r="L205" s="2303"/>
      <c r="M205" s="285"/>
      <c r="N205" s="330"/>
    </row>
    <row s="3051" customFormat="1" customHeight="1" ht="60.75" hidden="1">
      <c r="A206" s="1821" t="s">
        <v>156</v>
      </c>
      <c r="B206" s="1821" t="s">
        <v>157</v>
      </c>
      <c r="C206" s="369"/>
      <c r="D206" s="2311"/>
      <c r="E206" s="2056"/>
      <c r="F206" s="2220"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266" t="str">
        <f>INDEX(PT_DIFFERENTIATION_NTAR,MATCH(B206,PT_DIFFERENTIATION_NTAR_ID,0))</f>
        <v>Тарифы на тепловую энергию (мощность) на коллекторах источника тепловой энергии</v>
      </c>
      <c r="H206" s="1905"/>
      <c r="I206" s="1779"/>
      <c r="J206" s="1814"/>
      <c r="K206" s="1819"/>
      <c r="L206" s="1905" t="s">
        <v>301</v>
      </c>
      <c r="M20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6" s="330"/>
      <c r="O206" s="1664"/>
      <c r="P206" s="1664"/>
    </row>
    <row s="3051" customFormat="1" customHeight="1" ht="18.75" hidden="1">
      <c r="A207" s="1821"/>
      <c r="B207" s="1821"/>
      <c r="C207" s="369" t="s">
        <v>1064</v>
      </c>
      <c r="D207" s="2311"/>
      <c r="E207" s="2056"/>
      <c r="F207" s="2220"/>
      <c r="G207" s="2266"/>
      <c r="H207" s="1530"/>
      <c r="I207" s="657" t="s">
        <v>1063</v>
      </c>
      <c r="J207" s="577"/>
      <c r="K207" s="1530"/>
      <c r="L207" s="200"/>
      <c r="M207" s="2016"/>
      <c r="N207" s="330"/>
      <c r="O207" s="1664"/>
      <c r="P207" s="1664"/>
    </row>
    <row s="3051" customFormat="1" customHeight="1" ht="0.75" hidden="1">
      <c r="A208" s="1821"/>
      <c r="B208" s="1821"/>
      <c r="C208" s="369" t="s">
        <v>1072</v>
      </c>
      <c r="D208" s="2311"/>
      <c r="E208" s="2056"/>
      <c r="F208" s="2220"/>
      <c r="G208" s="406"/>
      <c r="H208" s="1530"/>
      <c r="I208" s="657"/>
      <c r="J208" s="577"/>
      <c r="K208" s="1530"/>
      <c r="L208" s="200"/>
      <c r="M208" s="2016"/>
      <c r="N208" s="330"/>
      <c r="O208" s="1664"/>
      <c r="P208" s="1664"/>
    </row>
    <row s="3051" customFormat="1" customHeight="1" ht="45" hidden="1">
      <c r="A209" s="1821" t="s">
        <v>168</v>
      </c>
      <c r="B209" s="1821" t="s">
        <v>169</v>
      </c>
      <c r="C209" s="369"/>
      <c r="D209" s="2311"/>
      <c r="E209" s="2056"/>
      <c r="F209" s="2220"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266" t="str">
        <f>INDEX(PT_DIFFERENTIATION_NTAR,MATCH(B209,PT_DIFFERENTIATION_NTAR_ID,0))</f>
        <v>Тарифы на тепловую энергию (мощность), поставляемую потребителям</v>
      </c>
      <c r="H209" s="1905"/>
      <c r="I209" s="1779"/>
      <c r="J209" s="1814"/>
      <c r="K209" s="1819"/>
      <c r="L209" s="1905" t="s">
        <v>301</v>
      </c>
      <c r="M209" s="2017"/>
      <c r="N209" s="330"/>
      <c r="O209" s="1664"/>
      <c r="P209" s="1664"/>
    </row>
    <row s="3051" customFormat="1" customHeight="1" ht="18.75" hidden="1">
      <c r="A210" s="1821"/>
      <c r="B210" s="1821"/>
      <c r="C210" s="369" t="s">
        <v>1064</v>
      </c>
      <c r="D210" s="2311"/>
      <c r="E210" s="2056"/>
      <c r="F210" s="2220"/>
      <c r="G210" s="2266"/>
      <c r="H210" s="1530"/>
      <c r="I210" s="657" t="s">
        <v>1063</v>
      </c>
      <c r="J210" s="577"/>
      <c r="K210" s="1530"/>
      <c r="L210" s="200"/>
      <c r="M210" s="1904"/>
      <c r="N210" s="330"/>
      <c r="O210" s="1664"/>
      <c r="P210" s="1664"/>
    </row>
    <row s="3051" customFormat="1" customHeight="1" ht="0.75" hidden="1">
      <c r="A211" s="1821"/>
      <c r="B211" s="1821"/>
      <c r="C211" s="369" t="s">
        <v>1072</v>
      </c>
      <c r="D211" s="2311"/>
      <c r="E211" s="2056"/>
      <c r="F211" s="2220"/>
      <c r="G211" s="406"/>
      <c r="H211" s="1530"/>
      <c r="I211" s="657"/>
      <c r="J211" s="577"/>
      <c r="K211" s="1530"/>
      <c r="L211" s="200"/>
      <c r="M211" s="337"/>
      <c r="N211" s="330"/>
      <c r="O211" s="1664"/>
      <c r="P211" s="1664"/>
    </row>
    <row s="3051" customFormat="1" customHeight="1" ht="45" hidden="1">
      <c r="A212" s="1821" t="s">
        <v>176</v>
      </c>
      <c r="B212" s="1821" t="s">
        <v>177</v>
      </c>
      <c r="C212" s="369"/>
      <c r="D212" s="2311"/>
      <c r="E212" s="2056"/>
      <c r="F212" s="2220"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266" t="str">
        <f>INDEX(PT_DIFFERENTIATION_NTAR,MATCH(B212,PT_DIFFERENTIATION_NTAR_ID,0))</f>
        <v>Тарифы на теплоноситель, поставляемый потребителям </v>
      </c>
      <c r="H212" s="1905"/>
      <c r="I212" s="1779"/>
      <c r="J212" s="1814"/>
      <c r="K212" s="1819"/>
      <c r="L212" s="1905" t="s">
        <v>301</v>
      </c>
      <c r="M212" s="337"/>
      <c r="N212" s="330"/>
      <c r="O212" s="1664"/>
      <c r="P212" s="1664"/>
    </row>
    <row s="3051" customFormat="1" customHeight="1" ht="18.75" hidden="1">
      <c r="A213" s="1821"/>
      <c r="B213" s="1821"/>
      <c r="C213" s="369" t="s">
        <v>1064</v>
      </c>
      <c r="D213" s="2311"/>
      <c r="E213" s="2056"/>
      <c r="F213" s="2220"/>
      <c r="G213" s="2266"/>
      <c r="H213" s="1530"/>
      <c r="I213" s="657" t="s">
        <v>1063</v>
      </c>
      <c r="J213" s="577"/>
      <c r="K213" s="1530"/>
      <c r="L213" s="200"/>
      <c r="M213" s="337"/>
      <c r="N213" s="330"/>
      <c r="O213" s="1664"/>
      <c r="P213" s="1664"/>
    </row>
    <row s="3051" customFormat="1" customHeight="1" ht="0.75" hidden="1">
      <c r="A214" s="1821"/>
      <c r="B214" s="1821"/>
      <c r="C214" s="369" t="s">
        <v>1072</v>
      </c>
      <c r="D214" s="2311"/>
      <c r="E214" s="2056"/>
      <c r="F214" s="2220"/>
      <c r="G214" s="406"/>
      <c r="H214" s="1530"/>
      <c r="I214" s="657"/>
      <c r="J214" s="577"/>
      <c r="K214" s="1530"/>
      <c r="L214" s="200"/>
      <c r="M214" s="337"/>
      <c r="N214" s="330"/>
      <c r="O214" s="1664"/>
      <c r="P214" s="1664"/>
    </row>
    <row s="3051" customFormat="1" customHeight="1" ht="45" hidden="1">
      <c r="A215" s="1821" t="s">
        <v>182</v>
      </c>
      <c r="B215" s="1821" t="s">
        <v>183</v>
      </c>
      <c r="C215" s="369"/>
      <c r="D215" s="2311"/>
      <c r="E215" s="2056"/>
      <c r="F215" s="2220"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266" t="str">
        <f>INDEX(PT_DIFFERENTIATION_NTAR,MATCH(B215,PT_DIFFERENTIATION_NTAR_ID,0))</f>
        <v/>
      </c>
      <c r="H215" s="1905"/>
      <c r="I215" s="1779"/>
      <c r="J215" s="1814"/>
      <c r="K215" s="1819"/>
      <c r="L215" s="1905" t="s">
        <v>301</v>
      </c>
      <c r="M215" s="337"/>
      <c r="N215" s="330"/>
      <c r="O215" s="1664"/>
      <c r="P215" s="1664"/>
    </row>
    <row s="3051" customFormat="1" customHeight="1" ht="18.75" hidden="1">
      <c r="A216" s="1821"/>
      <c r="B216" s="1821"/>
      <c r="C216" s="369" t="s">
        <v>1064</v>
      </c>
      <c r="D216" s="2311"/>
      <c r="E216" s="2056"/>
      <c r="F216" s="2220"/>
      <c r="G216" s="2266"/>
      <c r="H216" s="1530"/>
      <c r="I216" s="657" t="s">
        <v>1063</v>
      </c>
      <c r="J216" s="577"/>
      <c r="K216" s="1530"/>
      <c r="L216" s="200"/>
      <c r="M216" s="337"/>
      <c r="N216" s="330"/>
      <c r="O216" s="1664"/>
      <c r="P216" s="1664"/>
    </row>
    <row s="3051" customFormat="1" customHeight="1" ht="0.75" hidden="1">
      <c r="A217" s="1821"/>
      <c r="B217" s="1821"/>
      <c r="C217" s="369" t="s">
        <v>1072</v>
      </c>
      <c r="D217" s="2311"/>
      <c r="E217" s="2056"/>
      <c r="F217" s="2220"/>
      <c r="G217" s="406"/>
      <c r="H217" s="1530"/>
      <c r="I217" s="657"/>
      <c r="J217" s="577"/>
      <c r="K217" s="1530"/>
      <c r="L217" s="200"/>
      <c r="M217" s="337"/>
      <c r="N217" s="330"/>
      <c r="O217" s="1664"/>
      <c r="P217" s="1664"/>
    </row>
    <row s="3051" customFormat="1" customHeight="1" ht="18.75" hidden="1">
      <c r="A218" s="1821" t="s">
        <v>188</v>
      </c>
      <c r="B218" s="1821" t="s">
        <v>189</v>
      </c>
      <c r="C218" s="369"/>
      <c r="D218" s="2311"/>
      <c r="E218" s="2056"/>
      <c r="F218" s="2220" t="str">
        <f>INDEX(PT_DIFFERENTIATION_VTAR,MATCH(A218,PT_DIFFERENTIATION_VTAR_ID,0))</f>
        <v>Тарифы на услуги по передаче тепловой энергии</v>
      </c>
      <c r="G218" s="2266" t="str">
        <f>INDEX(PT_DIFFERENTIATION_NTAR,MATCH(B218,PT_DIFFERENTIATION_NTAR_ID,0))</f>
        <v/>
      </c>
      <c r="H218" s="1905"/>
      <c r="I218" s="1779"/>
      <c r="J218" s="1814"/>
      <c r="K218" s="1819"/>
      <c r="L218" s="1905" t="s">
        <v>301</v>
      </c>
      <c r="M218" s="337"/>
      <c r="N218" s="330"/>
      <c r="O218" s="1664"/>
      <c r="P218" s="1664"/>
    </row>
    <row s="3051" customFormat="1" customHeight="1" ht="18.75" hidden="1">
      <c r="A219" s="1821"/>
      <c r="B219" s="1821"/>
      <c r="C219" s="369" t="s">
        <v>1064</v>
      </c>
      <c r="D219" s="2311"/>
      <c r="E219" s="2056"/>
      <c r="F219" s="2220"/>
      <c r="G219" s="2266"/>
      <c r="H219" s="1530"/>
      <c r="I219" s="657" t="s">
        <v>1063</v>
      </c>
      <c r="J219" s="577"/>
      <c r="K219" s="1530"/>
      <c r="L219" s="200"/>
      <c r="M219" s="337"/>
      <c r="N219" s="330"/>
      <c r="O219" s="1664"/>
      <c r="P219" s="1664"/>
    </row>
    <row s="3051" customFormat="1" customHeight="1" ht="0.75" hidden="1">
      <c r="A220" s="1821"/>
      <c r="B220" s="1821"/>
      <c r="C220" s="369" t="s">
        <v>1072</v>
      </c>
      <c r="D220" s="2311"/>
      <c r="E220" s="2056"/>
      <c r="F220" s="2220"/>
      <c r="G220" s="406"/>
      <c r="H220" s="1530"/>
      <c r="I220" s="657"/>
      <c r="J220" s="577"/>
      <c r="K220" s="1530"/>
      <c r="L220" s="200"/>
      <c r="M220" s="337"/>
      <c r="N220" s="330"/>
      <c r="O220" s="1664"/>
      <c r="P220" s="1664"/>
    </row>
    <row s="3051" customFormat="1" customHeight="1" ht="18.75" hidden="1">
      <c r="A221" s="1821" t="s">
        <v>194</v>
      </c>
      <c r="B221" s="1821" t="s">
        <v>195</v>
      </c>
      <c r="C221" s="369"/>
      <c r="D221" s="2311"/>
      <c r="E221" s="2056"/>
      <c r="F221" s="2220" t="str">
        <f>INDEX(PT_DIFFERENTIATION_VTAR,MATCH(A221,PT_DIFFERENTIATION_VTAR_ID,0))</f>
        <v>Тарифы на услуги по передаче теплоносителя</v>
      </c>
      <c r="G221" s="2266" t="str">
        <f>INDEX(PT_DIFFERENTIATION_NTAR,MATCH(B221,PT_DIFFERENTIATION_NTAR_ID,0))</f>
        <v/>
      </c>
      <c r="H221" s="1905"/>
      <c r="I221" s="1779"/>
      <c r="J221" s="1814"/>
      <c r="K221" s="1819"/>
      <c r="L221" s="1905" t="s">
        <v>301</v>
      </c>
      <c r="M221" s="337"/>
      <c r="N221" s="330"/>
      <c r="O221" s="1664"/>
      <c r="P221" s="1664"/>
    </row>
    <row s="3051" customFormat="1" customHeight="1" ht="18.75" hidden="1">
      <c r="A222" s="1821"/>
      <c r="B222" s="1821"/>
      <c r="C222" s="369" t="s">
        <v>1064</v>
      </c>
      <c r="D222" s="2311"/>
      <c r="E222" s="2056"/>
      <c r="F222" s="2220"/>
      <c r="G222" s="2266"/>
      <c r="H222" s="1530"/>
      <c r="I222" s="657" t="s">
        <v>1063</v>
      </c>
      <c r="J222" s="577"/>
      <c r="K222" s="1530"/>
      <c r="L222" s="200"/>
      <c r="M222" s="337"/>
      <c r="N222" s="330"/>
      <c r="O222" s="1664"/>
      <c r="P222" s="1664"/>
    </row>
    <row s="3051" customFormat="1" customHeight="1" ht="0.75" hidden="1">
      <c r="A223" s="1821"/>
      <c r="B223" s="1821"/>
      <c r="C223" s="369" t="s">
        <v>1072</v>
      </c>
      <c r="D223" s="2311"/>
      <c r="E223" s="2056"/>
      <c r="F223" s="2220"/>
      <c r="G223" s="406"/>
      <c r="H223" s="1530"/>
      <c r="I223" s="657"/>
      <c r="J223" s="577"/>
      <c r="K223" s="1530"/>
      <c r="L223" s="200"/>
      <c r="M223" s="337"/>
      <c r="N223" s="330"/>
      <c r="O223" s="1664"/>
      <c r="P223" s="1664"/>
    </row>
    <row s="3051" customFormat="1" customHeight="1" ht="18.75" hidden="1">
      <c r="A224" s="1821" t="s">
        <v>200</v>
      </c>
      <c r="B224" s="1821" t="s">
        <v>201</v>
      </c>
      <c r="C224" s="369"/>
      <c r="D224" s="2311"/>
      <c r="E224" s="2056"/>
      <c r="F224" s="2220"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266" t="str">
        <f>INDEX(PT_DIFFERENTIATION_NTAR,MATCH(B224,PT_DIFFERENTIATION_NTAR_ID,0))</f>
        <v/>
      </c>
      <c r="H224" s="1905"/>
      <c r="I224" s="1779"/>
      <c r="J224" s="1814"/>
      <c r="K224" s="1819"/>
      <c r="L224" s="1905" t="s">
        <v>301</v>
      </c>
      <c r="M224" s="337"/>
      <c r="N224" s="330"/>
      <c r="O224" s="1664"/>
      <c r="P224" s="1664"/>
    </row>
    <row s="3051" customFormat="1" customHeight="1" ht="18.75" hidden="1">
      <c r="A225" s="1821"/>
      <c r="B225" s="1821"/>
      <c r="C225" s="369" t="s">
        <v>1064</v>
      </c>
      <c r="D225" s="2311"/>
      <c r="E225" s="2056"/>
      <c r="F225" s="2220"/>
      <c r="G225" s="2266"/>
      <c r="H225" s="1530"/>
      <c r="I225" s="657" t="s">
        <v>1063</v>
      </c>
      <c r="J225" s="577"/>
      <c r="K225" s="1530"/>
      <c r="L225" s="200"/>
      <c r="M225" s="337"/>
      <c r="N225" s="330"/>
      <c r="O225" s="1664"/>
      <c r="P225" s="1664"/>
    </row>
    <row s="3051" customFormat="1" customHeight="1" ht="0.75" hidden="1">
      <c r="A226" s="1821"/>
      <c r="B226" s="1821"/>
      <c r="C226" s="369" t="s">
        <v>1072</v>
      </c>
      <c r="D226" s="2311"/>
      <c r="E226" s="2056"/>
      <c r="F226" s="2220"/>
      <c r="G226" s="406"/>
      <c r="H226" s="1530"/>
      <c r="I226" s="657"/>
      <c r="J226" s="577"/>
      <c r="K226" s="1530"/>
      <c r="L226" s="200"/>
      <c r="M226" s="337"/>
      <c r="N226" s="330"/>
      <c r="O226" s="1664"/>
      <c r="P226" s="1664"/>
    </row>
    <row s="3051" customFormat="1" customHeight="1" ht="18.75" hidden="1">
      <c r="A227" s="1821" t="s">
        <v>206</v>
      </c>
      <c r="B227" s="1821" t="s">
        <v>207</v>
      </c>
      <c r="C227" s="369"/>
      <c r="D227" s="2311"/>
      <c r="E227" s="2056"/>
      <c r="F227" s="2220" t="str">
        <f>INDEX(PT_DIFFERENTIATION_VTAR,MATCH(A227,PT_DIFFERENTIATION_VTAR_ID,0))</f>
        <v>Плата за подключение (технологическое присоединение) к системе теплоснабжения</v>
      </c>
      <c r="G227" s="2266" t="str">
        <f>INDEX(PT_DIFFERENTIATION_NTAR,MATCH(B227,PT_DIFFERENTIATION_NTAR_ID,0))</f>
        <v/>
      </c>
      <c r="H227" s="1905"/>
      <c r="I227" s="1779"/>
      <c r="J227" s="1814"/>
      <c r="K227" s="1819"/>
      <c r="L227" s="1905" t="s">
        <v>301</v>
      </c>
      <c r="M227" s="337"/>
      <c r="N227" s="330"/>
      <c r="O227" s="1664"/>
      <c r="P227" s="1664"/>
    </row>
    <row s="3051" customFormat="1" customHeight="1" ht="18.75" hidden="1">
      <c r="A228" s="1821"/>
      <c r="B228" s="1821"/>
      <c r="C228" s="369" t="s">
        <v>1064</v>
      </c>
      <c r="D228" s="2311"/>
      <c r="E228" s="2056"/>
      <c r="F228" s="2220"/>
      <c r="G228" s="2266"/>
      <c r="H228" s="1530"/>
      <c r="I228" s="657" t="s">
        <v>1063</v>
      </c>
      <c r="J228" s="577"/>
      <c r="K228" s="1530"/>
      <c r="L228" s="200"/>
      <c r="M228" s="337"/>
      <c r="N228" s="330"/>
      <c r="O228" s="1664"/>
      <c r="P228" s="1664"/>
    </row>
    <row s="3321" customFormat="1" customHeight="1" ht="18.75">
      <c r="A229" s="5512" t="s">
        <v>206</v>
      </c>
      <c r="B229" s="5512" t="s">
        <v>1069</v>
      </c>
      <c r="C229" s="5513"/>
      <c r="D229" s="5514"/>
      <c r="E229" s="5515"/>
      <c r="F229" s="5515"/>
      <c r="G229" s="5516">
        <f>INDEX(PT_DIFFERENTIATION_NTAR,MATCH(B229,PT_DIFFERENTIATION_NTAR_ID,0))</f>
      </c>
      <c r="H229" s="3703"/>
      <c r="I229" s="5517"/>
      <c r="J229" s="5518"/>
      <c r="K229" s="5530"/>
      <c r="L229" s="3703" t="s">
        <v>301</v>
      </c>
      <c r="M229" s="5520"/>
      <c r="N229" s="5521"/>
      <c r="O229" s="5476"/>
      <c r="P229" s="5476"/>
      <c r="Q229" s="3321"/>
      <c r="R229" s="3321"/>
      <c r="S229" s="3321"/>
      <c r="T229" s="3321"/>
      <c r="U229" s="3321"/>
      <c r="V229" s="3321"/>
      <c r="W229" s="3321"/>
      <c r="X229" s="3321"/>
      <c r="Y229" s="3321"/>
      <c r="Z229" s="3321"/>
      <c r="AA229" s="3321"/>
      <c r="AB229" s="3321"/>
      <c r="AC229" s="3321"/>
      <c r="AD229" s="3321"/>
      <c r="AE229" s="3321"/>
      <c r="AF229" s="3321"/>
      <c r="AG229" s="3321"/>
    </row>
    <row s="3321" customFormat="1" customHeight="1" ht="18.75">
      <c r="A230" s="5512"/>
      <c r="B230" s="5512"/>
      <c r="C230" s="5513" t="s">
        <v>1064</v>
      </c>
      <c r="D230" s="5514"/>
      <c r="E230" s="5515"/>
      <c r="F230" s="5515"/>
      <c r="G230" s="5516"/>
      <c r="H230" s="5541"/>
      <c r="I230" s="5542" t="s">
        <v>1063</v>
      </c>
      <c r="J230" s="5543"/>
      <c r="K230" s="5544"/>
      <c r="L230" s="5545"/>
      <c r="M230" s="5520"/>
      <c r="N230" s="5521"/>
      <c r="O230" s="5476"/>
      <c r="P230" s="5476"/>
      <c r="Q230" s="3321"/>
      <c r="R230" s="3321"/>
      <c r="S230" s="3321"/>
      <c r="T230" s="3321"/>
      <c r="U230" s="3321"/>
      <c r="V230" s="3321"/>
      <c r="W230" s="3321"/>
      <c r="X230" s="3321"/>
      <c r="Y230" s="3321"/>
      <c r="Z230" s="3321"/>
      <c r="AA230" s="3321"/>
      <c r="AB230" s="3321"/>
      <c r="AC230" s="3321"/>
      <c r="AD230" s="3321"/>
      <c r="AE230" s="3321"/>
      <c r="AF230" s="3321"/>
      <c r="AG230" s="3321"/>
    </row>
    <row s="3051" customFormat="1" customHeight="1" ht="0.75" hidden="1">
      <c r="A231" s="1821"/>
      <c r="B231" s="1821"/>
      <c r="C231" s="369" t="s">
        <v>1072</v>
      </c>
      <c r="D231" s="2311"/>
      <c r="E231" s="2056"/>
      <c r="F231" s="2220"/>
      <c r="G231" s="406"/>
      <c r="H231" s="1530"/>
      <c r="I231" s="657"/>
      <c r="J231" s="577"/>
      <c r="K231" s="1530"/>
      <c r="L231" s="200"/>
      <c r="M231" s="337"/>
      <c r="N231" s="330"/>
      <c r="O231" s="1664"/>
      <c r="P231" s="1664"/>
    </row>
    <row s="3051" customFormat="1" customHeight="1" ht="18.75" hidden="1">
      <c r="A232" s="1821" t="s">
        <v>220</v>
      </c>
      <c r="B232" s="1821" t="s">
        <v>221</v>
      </c>
      <c r="C232" s="369"/>
      <c r="D232" s="2311"/>
      <c r="E232" s="2056"/>
      <c r="F232" s="2220" t="str">
        <f>INDEX(PT_DIFFERENTIATION_VTAR,MATCH(A232,PT_DIFFERENTIATION_VTAR_ID,0))</f>
        <v>Тариф на питьевую воду (питьевое водоснабжение)</v>
      </c>
      <c r="G232" s="2266" t="str">
        <f>INDEX(PT_DIFFERENTIATION_NTAR,MATCH(B232,PT_DIFFERENTIATION_NTAR_ID,0))</f>
        <v/>
      </c>
      <c r="H232" s="1905"/>
      <c r="I232" s="1779"/>
      <c r="J232" s="1814"/>
      <c r="K232" s="1819"/>
      <c r="L232" s="1905" t="s">
        <v>301</v>
      </c>
      <c r="M232" s="337"/>
      <c r="N232" s="330"/>
      <c r="O232" s="1664"/>
      <c r="P232" s="1664"/>
    </row>
    <row s="3051" customFormat="1" customHeight="1" ht="18.75" hidden="1">
      <c r="A233" s="1821"/>
      <c r="B233" s="1821"/>
      <c r="C233" s="369" t="s">
        <v>1064</v>
      </c>
      <c r="D233" s="2311"/>
      <c r="E233" s="2056"/>
      <c r="F233" s="2220"/>
      <c r="G233" s="2266"/>
      <c r="H233" s="1530"/>
      <c r="I233" s="657" t="s">
        <v>1063</v>
      </c>
      <c r="J233" s="577"/>
      <c r="K233" s="1530"/>
      <c r="L233" s="200"/>
      <c r="M233" s="337"/>
      <c r="N233" s="330"/>
      <c r="O233" s="1664"/>
      <c r="P233" s="1664"/>
    </row>
    <row s="3051" customFormat="1" customHeight="1" ht="0.75" hidden="1">
      <c r="A234" s="1821"/>
      <c r="B234" s="1821"/>
      <c r="C234" s="369" t="s">
        <v>1072</v>
      </c>
      <c r="D234" s="2311"/>
      <c r="E234" s="2056"/>
      <c r="F234" s="2220"/>
      <c r="G234" s="406"/>
      <c r="H234" s="1530"/>
      <c r="I234" s="657"/>
      <c r="J234" s="577"/>
      <c r="K234" s="1530"/>
      <c r="L234" s="200"/>
      <c r="M234" s="337"/>
      <c r="N234" s="330"/>
      <c r="O234" s="1664"/>
      <c r="P234" s="1664"/>
    </row>
    <row s="3051" customFormat="1" customHeight="1" ht="18.75" hidden="1">
      <c r="A235" s="1821" t="s">
        <v>225</v>
      </c>
      <c r="B235" s="1821" t="s">
        <v>226</v>
      </c>
      <c r="C235" s="369"/>
      <c r="D235" s="2311"/>
      <c r="E235" s="2056"/>
      <c r="F235" s="2220" t="str">
        <f>INDEX(PT_DIFFERENTIATION_VTAR,MATCH(A235,PT_DIFFERENTIATION_VTAR_ID,0))</f>
        <v>Тариф на техническую воду</v>
      </c>
      <c r="G235" s="2266" t="str">
        <f>INDEX(PT_DIFFERENTIATION_NTAR,MATCH(B235,PT_DIFFERENTIATION_NTAR_ID,0))</f>
        <v/>
      </c>
      <c r="H235" s="1905"/>
      <c r="I235" s="1779"/>
      <c r="J235" s="1814"/>
      <c r="K235" s="1819"/>
      <c r="L235" s="1905" t="s">
        <v>301</v>
      </c>
      <c r="M235" s="337"/>
      <c r="N235" s="330"/>
      <c r="O235" s="1664"/>
      <c r="P235" s="1664"/>
    </row>
    <row s="3051" customFormat="1" customHeight="1" ht="18.75" hidden="1">
      <c r="A236" s="1821"/>
      <c r="B236" s="1821"/>
      <c r="C236" s="369" t="s">
        <v>1064</v>
      </c>
      <c r="D236" s="2311"/>
      <c r="E236" s="2056"/>
      <c r="F236" s="2220"/>
      <c r="G236" s="2266"/>
      <c r="H236" s="1530"/>
      <c r="I236" s="657" t="s">
        <v>1063</v>
      </c>
      <c r="J236" s="577"/>
      <c r="K236" s="1530"/>
      <c r="L236" s="200"/>
      <c r="M236" s="337"/>
      <c r="N236" s="330"/>
      <c r="O236" s="1664"/>
      <c r="P236" s="1664"/>
    </row>
    <row s="3051" customFormat="1" customHeight="1" ht="0.75" hidden="1">
      <c r="A237" s="1821"/>
      <c r="B237" s="1821"/>
      <c r="C237" s="369" t="s">
        <v>1072</v>
      </c>
      <c r="D237" s="2311"/>
      <c r="E237" s="2056"/>
      <c r="F237" s="2220"/>
      <c r="G237" s="406"/>
      <c r="H237" s="1530"/>
      <c r="I237" s="657"/>
      <c r="J237" s="577"/>
      <c r="K237" s="1530"/>
      <c r="L237" s="200"/>
      <c r="M237" s="337"/>
      <c r="N237" s="330"/>
      <c r="O237" s="1664"/>
      <c r="P237" s="1664"/>
    </row>
    <row s="3051" customFormat="1" customHeight="1" ht="18.75" hidden="1">
      <c r="A238" s="1821" t="s">
        <v>230</v>
      </c>
      <c r="B238" s="1821" t="s">
        <v>231</v>
      </c>
      <c r="C238" s="369"/>
      <c r="D238" s="2311"/>
      <c r="E238" s="2056"/>
      <c r="F238" s="2220" t="str">
        <f>INDEX(PT_DIFFERENTIATION_VTAR,MATCH(A238,PT_DIFFERENTIATION_VTAR_ID,0))</f>
        <v>Тариф на транспортировку воды</v>
      </c>
      <c r="G238" s="2266" t="str">
        <f>INDEX(PT_DIFFERENTIATION_NTAR,MATCH(B238,PT_DIFFERENTIATION_NTAR_ID,0))</f>
        <v/>
      </c>
      <c r="H238" s="1905"/>
      <c r="I238" s="1779"/>
      <c r="J238" s="1814"/>
      <c r="K238" s="1819"/>
      <c r="L238" s="1905" t="s">
        <v>301</v>
      </c>
      <c r="M238" s="337"/>
      <c r="N238" s="330"/>
      <c r="O238" s="1664"/>
      <c r="P238" s="1664"/>
    </row>
    <row s="3051" customFormat="1" customHeight="1" ht="18.75" hidden="1">
      <c r="A239" s="1821"/>
      <c r="B239" s="1821"/>
      <c r="C239" s="369" t="s">
        <v>1064</v>
      </c>
      <c r="D239" s="2311"/>
      <c r="E239" s="2056"/>
      <c r="F239" s="2220"/>
      <c r="G239" s="2266"/>
      <c r="H239" s="1530"/>
      <c r="I239" s="657" t="s">
        <v>1063</v>
      </c>
      <c r="J239" s="577"/>
      <c r="K239" s="1530"/>
      <c r="L239" s="200"/>
      <c r="M239" s="337"/>
      <c r="N239" s="330"/>
      <c r="O239" s="1664"/>
      <c r="P239" s="1664"/>
    </row>
    <row s="3051" customFormat="1" customHeight="1" ht="0.75" hidden="1">
      <c r="A240" s="1821"/>
      <c r="B240" s="1821"/>
      <c r="C240" s="369" t="s">
        <v>1072</v>
      </c>
      <c r="D240" s="2311"/>
      <c r="E240" s="2056"/>
      <c r="F240" s="2220"/>
      <c r="G240" s="406"/>
      <c r="H240" s="1530"/>
      <c r="I240" s="657"/>
      <c r="J240" s="577"/>
      <c r="K240" s="1530"/>
      <c r="L240" s="200"/>
      <c r="M240" s="337"/>
      <c r="N240" s="330"/>
      <c r="O240" s="1664"/>
      <c r="P240" s="1664"/>
    </row>
    <row s="3051" customFormat="1" customHeight="1" ht="18.75" hidden="1">
      <c r="A241" s="1821" t="s">
        <v>235</v>
      </c>
      <c r="B241" s="1821" t="s">
        <v>236</v>
      </c>
      <c r="C241" s="369"/>
      <c r="D241" s="2311"/>
      <c r="E241" s="2056"/>
      <c r="F241" s="2220" t="str">
        <f>INDEX(PT_DIFFERENTIATION_VTAR,MATCH(A241,PT_DIFFERENTIATION_VTAR_ID,0))</f>
        <v>Тариф на подвоз воды</v>
      </c>
      <c r="G241" s="2266" t="str">
        <f>INDEX(PT_DIFFERENTIATION_NTAR,MATCH(B241,PT_DIFFERENTIATION_NTAR_ID,0))</f>
        <v/>
      </c>
      <c r="H241" s="1905"/>
      <c r="I241" s="1779"/>
      <c r="J241" s="1814"/>
      <c r="K241" s="1819"/>
      <c r="L241" s="1905" t="s">
        <v>301</v>
      </c>
      <c r="M241" s="337"/>
      <c r="N241" s="330"/>
      <c r="O241" s="1664"/>
      <c r="P241" s="1664"/>
    </row>
    <row s="3051" customFormat="1" customHeight="1" ht="18.75" hidden="1">
      <c r="A242" s="1821"/>
      <c r="B242" s="1821"/>
      <c r="C242" s="369" t="s">
        <v>1064</v>
      </c>
      <c r="D242" s="2311"/>
      <c r="E242" s="2056"/>
      <c r="F242" s="2220"/>
      <c r="G242" s="2266"/>
      <c r="H242" s="1530"/>
      <c r="I242" s="657" t="s">
        <v>1063</v>
      </c>
      <c r="J242" s="577"/>
      <c r="K242" s="1530"/>
      <c r="L242" s="200"/>
      <c r="M242" s="337"/>
      <c r="N242" s="330"/>
      <c r="O242" s="1664"/>
      <c r="P242" s="1664"/>
    </row>
    <row s="3051" customFormat="1" customHeight="1" ht="0.75" hidden="1">
      <c r="A243" s="1821"/>
      <c r="B243" s="1821"/>
      <c r="C243" s="369" t="s">
        <v>1072</v>
      </c>
      <c r="D243" s="2311"/>
      <c r="E243" s="2056"/>
      <c r="F243" s="2220"/>
      <c r="G243" s="406"/>
      <c r="H243" s="1530"/>
      <c r="I243" s="657"/>
      <c r="J243" s="577"/>
      <c r="K243" s="1530"/>
      <c r="L243" s="200"/>
      <c r="M243" s="337"/>
      <c r="N243" s="330"/>
      <c r="O243" s="1664"/>
      <c r="P243" s="1664"/>
    </row>
    <row s="3051" customFormat="1" customHeight="1" ht="18.75" hidden="1">
      <c r="A244" s="1821" t="s">
        <v>240</v>
      </c>
      <c r="B244" s="1821" t="s">
        <v>241</v>
      </c>
      <c r="C244" s="369"/>
      <c r="D244" s="2311"/>
      <c r="E244" s="2056"/>
      <c r="F244" s="2220" t="str">
        <f>INDEX(PT_DIFFERENTIATION_VTAR,MATCH(A244,PT_DIFFERENTIATION_VTAR_ID,0))</f>
        <v>Тариф на подключение (технологическое присоединение) к централизованной системе холодного водоснабжения</v>
      </c>
      <c r="G244" s="2266" t="str">
        <f>INDEX(PT_DIFFERENTIATION_NTAR,MATCH(B244,PT_DIFFERENTIATION_NTAR_ID,0))</f>
        <v/>
      </c>
      <c r="H244" s="1905"/>
      <c r="I244" s="1779"/>
      <c r="J244" s="1814"/>
      <c r="K244" s="1819"/>
      <c r="L244" s="1905" t="s">
        <v>301</v>
      </c>
      <c r="M244" s="337"/>
      <c r="N244" s="330"/>
      <c r="O244" s="1664"/>
      <c r="P244" s="1664"/>
    </row>
    <row s="3051" customFormat="1" customHeight="1" ht="18.75" hidden="1">
      <c r="A245" s="1821"/>
      <c r="B245" s="1821"/>
      <c r="C245" s="369" t="s">
        <v>1064</v>
      </c>
      <c r="D245" s="2311"/>
      <c r="E245" s="2056"/>
      <c r="F245" s="2220"/>
      <c r="G245" s="2266"/>
      <c r="H245" s="1530"/>
      <c r="I245" s="657" t="s">
        <v>1063</v>
      </c>
      <c r="J245" s="577"/>
      <c r="K245" s="1530"/>
      <c r="L245" s="200"/>
      <c r="M245" s="337"/>
      <c r="N245" s="330"/>
      <c r="O245" s="1664"/>
      <c r="P245" s="1664"/>
    </row>
    <row s="3051" customFormat="1" customHeight="1" ht="0.75" hidden="1">
      <c r="A246" s="1821"/>
      <c r="B246" s="1821"/>
      <c r="C246" s="369" t="s">
        <v>1072</v>
      </c>
      <c r="D246" s="2311"/>
      <c r="E246" s="2056"/>
      <c r="F246" s="2220"/>
      <c r="G246" s="406"/>
      <c r="H246" s="1530"/>
      <c r="I246" s="657"/>
      <c r="J246" s="577"/>
      <c r="K246" s="1530"/>
      <c r="L246" s="200"/>
      <c r="M246" s="337"/>
      <c r="N246" s="330"/>
      <c r="O246" s="1664"/>
      <c r="P246" s="1664"/>
    </row>
    <row s="3051" customFormat="1" customHeight="1" ht="18.75" hidden="1">
      <c r="A247" s="1821" t="s">
        <v>245</v>
      </c>
      <c r="B247" s="1821" t="s">
        <v>246</v>
      </c>
      <c r="C247" s="369"/>
      <c r="D247" s="2311"/>
      <c r="E247" s="2056"/>
      <c r="F247" s="2220" t="str">
        <f>INDEX(PT_DIFFERENTIATION_VTAR,MATCH(A247,PT_DIFFERENTIATION_VTAR_ID,0))</f>
        <v>Тариф на горячую воду (горячее водоснабжение)</v>
      </c>
      <c r="G247" s="2266" t="str">
        <f>INDEX(PT_DIFFERENTIATION_NTAR,MATCH(B247,PT_DIFFERENTIATION_NTAR_ID,0))</f>
        <v/>
      </c>
      <c r="H247" s="1905"/>
      <c r="I247" s="1779"/>
      <c r="J247" s="1814"/>
      <c r="K247" s="1819"/>
      <c r="L247" s="1905" t="s">
        <v>301</v>
      </c>
      <c r="M247" s="337"/>
      <c r="N247" s="330"/>
      <c r="O247" s="1664"/>
      <c r="P247" s="1664"/>
    </row>
    <row s="3051" customFormat="1" customHeight="1" ht="18.75" hidden="1">
      <c r="A248" s="1821"/>
      <c r="B248" s="1821"/>
      <c r="C248" s="369" t="s">
        <v>1064</v>
      </c>
      <c r="D248" s="2311"/>
      <c r="E248" s="2056"/>
      <c r="F248" s="2220"/>
      <c r="G248" s="2266"/>
      <c r="H248" s="1530"/>
      <c r="I248" s="657" t="s">
        <v>1063</v>
      </c>
      <c r="J248" s="577"/>
      <c r="K248" s="1530"/>
      <c r="L248" s="200"/>
      <c r="M248" s="337"/>
      <c r="N248" s="330"/>
      <c r="O248" s="1664"/>
      <c r="P248" s="1664"/>
    </row>
    <row s="3051" customFormat="1" customHeight="1" ht="0.75" hidden="1">
      <c r="A249" s="1821"/>
      <c r="B249" s="1821"/>
      <c r="C249" s="369" t="s">
        <v>1072</v>
      </c>
      <c r="D249" s="2311"/>
      <c r="E249" s="2056"/>
      <c r="F249" s="2220"/>
      <c r="G249" s="406"/>
      <c r="H249" s="1530"/>
      <c r="I249" s="657"/>
      <c r="J249" s="577"/>
      <c r="K249" s="1530"/>
      <c r="L249" s="200"/>
      <c r="M249" s="337"/>
      <c r="N249" s="330"/>
      <c r="O249" s="1664"/>
      <c r="P249" s="1664"/>
    </row>
    <row s="3051" customFormat="1" customHeight="1" ht="18.75" hidden="1">
      <c r="A250" s="1821" t="s">
        <v>250</v>
      </c>
      <c r="B250" s="1821" t="s">
        <v>251</v>
      </c>
      <c r="C250" s="369"/>
      <c r="D250" s="2311"/>
      <c r="E250" s="2056"/>
      <c r="F250" s="2220" t="str">
        <f>INDEX(PT_DIFFERENTIATION_VTAR,MATCH(A250,PT_DIFFERENTIATION_VTAR_ID,0))</f>
        <v>Тариф на транспортировку горячей воды</v>
      </c>
      <c r="G250" s="2266" t="str">
        <f>INDEX(PT_DIFFERENTIATION_NTAR,MATCH(B250,PT_DIFFERENTIATION_NTAR_ID,0))</f>
        <v/>
      </c>
      <c r="H250" s="1905"/>
      <c r="I250" s="1779"/>
      <c r="J250" s="1814"/>
      <c r="K250" s="1819"/>
      <c r="L250" s="1905" t="s">
        <v>301</v>
      </c>
      <c r="M250" s="337"/>
      <c r="N250" s="330"/>
      <c r="O250" s="1664"/>
      <c r="P250" s="1664"/>
    </row>
    <row s="3051" customFormat="1" customHeight="1" ht="18.75" hidden="1">
      <c r="A251" s="1821"/>
      <c r="B251" s="1821"/>
      <c r="C251" s="369" t="s">
        <v>1064</v>
      </c>
      <c r="D251" s="2311"/>
      <c r="E251" s="2056"/>
      <c r="F251" s="2220"/>
      <c r="G251" s="2266"/>
      <c r="H251" s="1530"/>
      <c r="I251" s="657" t="s">
        <v>1063</v>
      </c>
      <c r="J251" s="577"/>
      <c r="K251" s="1530"/>
      <c r="L251" s="200"/>
      <c r="M251" s="337"/>
      <c r="N251" s="330"/>
      <c r="O251" s="1664"/>
      <c r="P251" s="1664"/>
    </row>
    <row s="3051" customFormat="1" customHeight="1" ht="0.75" hidden="1">
      <c r="A252" s="1821"/>
      <c r="B252" s="1821"/>
      <c r="C252" s="369" t="s">
        <v>1072</v>
      </c>
      <c r="D252" s="2311"/>
      <c r="E252" s="2056"/>
      <c r="F252" s="2220"/>
      <c r="G252" s="406"/>
      <c r="H252" s="1530"/>
      <c r="I252" s="657"/>
      <c r="J252" s="577"/>
      <c r="K252" s="1530"/>
      <c r="L252" s="200"/>
      <c r="M252" s="337"/>
      <c r="N252" s="330"/>
      <c r="O252" s="1664"/>
      <c r="P252" s="1664"/>
    </row>
    <row s="3051" customFormat="1" customHeight="1" ht="18.75" hidden="1">
      <c r="A253" s="1821" t="s">
        <v>255</v>
      </c>
      <c r="B253" s="1821" t="s">
        <v>256</v>
      </c>
      <c r="C253" s="369"/>
      <c r="D253" s="2311"/>
      <c r="E253" s="2056"/>
      <c r="F253" s="2220" t="str">
        <f>INDEX(PT_DIFFERENTIATION_VTAR,MATCH(A253,PT_DIFFERENTIATION_VTAR_ID,0))</f>
        <v>Тариф на подключение (технологическое присоединение) к централизованной системе горячего водоснабжения</v>
      </c>
      <c r="G253" s="2266" t="str">
        <f>INDEX(PT_DIFFERENTIATION_NTAR,MATCH(B253,PT_DIFFERENTIATION_NTAR_ID,0))</f>
        <v/>
      </c>
      <c r="H253" s="1905"/>
      <c r="I253" s="1779"/>
      <c r="J253" s="1814"/>
      <c r="K253" s="1819"/>
      <c r="L253" s="1905" t="s">
        <v>301</v>
      </c>
      <c r="M253" s="337"/>
      <c r="N253" s="330"/>
      <c r="O253" s="1664"/>
      <c r="P253" s="1664"/>
    </row>
    <row s="3051" customFormat="1" customHeight="1" ht="18.75" hidden="1">
      <c r="A254" s="1821"/>
      <c r="B254" s="1821"/>
      <c r="C254" s="369" t="s">
        <v>1064</v>
      </c>
      <c r="D254" s="2311"/>
      <c r="E254" s="2056"/>
      <c r="F254" s="2220"/>
      <c r="G254" s="2266"/>
      <c r="H254" s="1530"/>
      <c r="I254" s="657" t="s">
        <v>1063</v>
      </c>
      <c r="J254" s="577"/>
      <c r="K254" s="1530"/>
      <c r="L254" s="200"/>
      <c r="M254" s="337"/>
      <c r="N254" s="330"/>
      <c r="O254" s="1664"/>
      <c r="P254" s="1664"/>
    </row>
    <row s="3051" customFormat="1" customHeight="1" ht="0.75" hidden="1">
      <c r="A255" s="1821"/>
      <c r="B255" s="1821"/>
      <c r="C255" s="369" t="s">
        <v>1072</v>
      </c>
      <c r="D255" s="2311"/>
      <c r="E255" s="2056"/>
      <c r="F255" s="2220"/>
      <c r="G255" s="406"/>
      <c r="H255" s="1530"/>
      <c r="I255" s="657"/>
      <c r="J255" s="577"/>
      <c r="K255" s="1530"/>
      <c r="L255" s="200"/>
      <c r="M255" s="337"/>
      <c r="N255" s="330"/>
      <c r="O255" s="1664"/>
      <c r="P255" s="1664"/>
    </row>
    <row s="3051" customFormat="1" customHeight="1" ht="18.75" hidden="1">
      <c r="A256" s="1821" t="s">
        <v>260</v>
      </c>
      <c r="B256" s="1821" t="s">
        <v>261</v>
      </c>
      <c r="C256" s="369"/>
      <c r="D256" s="2311"/>
      <c r="E256" s="2056"/>
      <c r="F256" s="2220" t="str">
        <f>INDEX(PT_DIFFERENTIATION_VTAR,MATCH(A256,PT_DIFFERENTIATION_VTAR_ID,0))</f>
        <v>Тариф на водоотведение</v>
      </c>
      <c r="G256" s="2266" t="str">
        <f>INDEX(PT_DIFFERENTIATION_NTAR,MATCH(B256,PT_DIFFERENTIATION_NTAR_ID,0))</f>
        <v/>
      </c>
      <c r="H256" s="1905"/>
      <c r="I256" s="1779"/>
      <c r="J256" s="1814"/>
      <c r="K256" s="1819"/>
      <c r="L256" s="1905" t="s">
        <v>301</v>
      </c>
      <c r="M256" s="337"/>
      <c r="N256" s="330"/>
      <c r="O256" s="1664"/>
      <c r="P256" s="1664"/>
    </row>
    <row s="3051" customFormat="1" customHeight="1" ht="18.75" hidden="1">
      <c r="A257" s="1821"/>
      <c r="B257" s="1821"/>
      <c r="C257" s="369" t="s">
        <v>1064</v>
      </c>
      <c r="D257" s="2311"/>
      <c r="E257" s="2056"/>
      <c r="F257" s="2220"/>
      <c r="G257" s="2266"/>
      <c r="H257" s="1530"/>
      <c r="I257" s="657" t="s">
        <v>1063</v>
      </c>
      <c r="J257" s="577"/>
      <c r="K257" s="1530"/>
      <c r="L257" s="200"/>
      <c r="M257" s="337"/>
      <c r="N257" s="330"/>
      <c r="O257" s="1664"/>
      <c r="P257" s="1664"/>
    </row>
    <row s="3051" customFormat="1" customHeight="1" ht="0.75" hidden="1">
      <c r="A258" s="1821"/>
      <c r="B258" s="1821"/>
      <c r="C258" s="369" t="s">
        <v>1072</v>
      </c>
      <c r="D258" s="2311"/>
      <c r="E258" s="2056"/>
      <c r="F258" s="2220"/>
      <c r="G258" s="406"/>
      <c r="H258" s="1530"/>
      <c r="I258" s="657"/>
      <c r="J258" s="577"/>
      <c r="K258" s="1530"/>
      <c r="L258" s="200"/>
      <c r="M258" s="337"/>
      <c r="N258" s="330"/>
      <c r="O258" s="1664"/>
      <c r="P258" s="1664"/>
    </row>
    <row s="3051" customFormat="1" customHeight="1" ht="18.75" hidden="1">
      <c r="A259" s="1821" t="s">
        <v>265</v>
      </c>
      <c r="B259" s="1821" t="s">
        <v>266</v>
      </c>
      <c r="C259" s="369"/>
      <c r="D259" s="2311"/>
      <c r="E259" s="2056"/>
      <c r="F259" s="2220" t="str">
        <f>INDEX(PT_DIFFERENTIATION_VTAR,MATCH(A259,PT_DIFFERENTIATION_VTAR_ID,0))</f>
        <v>Тариф на транспортировку сточных вод</v>
      </c>
      <c r="G259" s="2266" t="str">
        <f>INDEX(PT_DIFFERENTIATION_NTAR,MATCH(B259,PT_DIFFERENTIATION_NTAR_ID,0))</f>
        <v/>
      </c>
      <c r="H259" s="1905"/>
      <c r="I259" s="1779"/>
      <c r="J259" s="1814"/>
      <c r="K259" s="1819"/>
      <c r="L259" s="1905" t="s">
        <v>301</v>
      </c>
      <c r="M259" s="337"/>
      <c r="N259" s="330"/>
      <c r="O259" s="1664"/>
      <c r="P259" s="1664"/>
    </row>
    <row s="3051" customFormat="1" customHeight="1" ht="18.75" hidden="1">
      <c r="A260" s="1821"/>
      <c r="B260" s="1821"/>
      <c r="C260" s="369" t="s">
        <v>1064</v>
      </c>
      <c r="D260" s="2311"/>
      <c r="E260" s="2056"/>
      <c r="F260" s="2220"/>
      <c r="G260" s="2266"/>
      <c r="H260" s="1530"/>
      <c r="I260" s="657" t="s">
        <v>1063</v>
      </c>
      <c r="J260" s="577"/>
      <c r="K260" s="1530"/>
      <c r="L260" s="200"/>
      <c r="M260" s="337"/>
      <c r="N260" s="330"/>
      <c r="O260" s="1664"/>
      <c r="P260" s="1664"/>
    </row>
    <row s="3051" customFormat="1" customHeight="1" ht="0.75" hidden="1">
      <c r="A261" s="1821"/>
      <c r="B261" s="1821"/>
      <c r="C261" s="369" t="s">
        <v>1072</v>
      </c>
      <c r="D261" s="2311"/>
      <c r="E261" s="2056"/>
      <c r="F261" s="2220"/>
      <c r="G261" s="406"/>
      <c r="H261" s="1530"/>
      <c r="I261" s="657"/>
      <c r="J261" s="577"/>
      <c r="K261" s="1530"/>
      <c r="L261" s="200"/>
      <c r="M261" s="337"/>
      <c r="N261" s="330"/>
      <c r="O261" s="1664"/>
      <c r="P261" s="1664"/>
    </row>
    <row s="3051" customFormat="1" customHeight="1" ht="18.75" hidden="1">
      <c r="A262" s="1821" t="s">
        <v>270</v>
      </c>
      <c r="B262" s="1821" t="s">
        <v>271</v>
      </c>
      <c r="C262" s="369"/>
      <c r="D262" s="2311"/>
      <c r="E262" s="2056"/>
      <c r="F262" s="2220" t="str">
        <f>INDEX(PT_DIFFERENTIATION_VTAR,MATCH(A262,PT_DIFFERENTIATION_VTAR_ID,0))</f>
        <v>Тариф на подключение (технологическое присоединение) к централизованной системе водоотведения</v>
      </c>
      <c r="G262" s="2266" t="str">
        <f>INDEX(PT_DIFFERENTIATION_NTAR,MATCH(B262,PT_DIFFERENTIATION_NTAR_ID,0))</f>
        <v/>
      </c>
      <c r="H262" s="1905"/>
      <c r="I262" s="1779"/>
      <c r="J262" s="1814"/>
      <c r="K262" s="1819"/>
      <c r="L262" s="1905" t="s">
        <v>301</v>
      </c>
      <c r="M262" s="337"/>
      <c r="N262" s="330"/>
      <c r="O262" s="1664"/>
      <c r="P262" s="1664"/>
    </row>
    <row s="3051" customFormat="1" customHeight="1" ht="18.75" hidden="1">
      <c r="A263" s="1821"/>
      <c r="B263" s="1821"/>
      <c r="C263" s="369" t="s">
        <v>1064</v>
      </c>
      <c r="D263" s="2311"/>
      <c r="E263" s="2056"/>
      <c r="F263" s="2220"/>
      <c r="G263" s="2266"/>
      <c r="H263" s="1530"/>
      <c r="I263" s="657" t="s">
        <v>1063</v>
      </c>
      <c r="J263" s="577"/>
      <c r="K263" s="1530"/>
      <c r="L263" s="200"/>
      <c r="M263" s="337"/>
      <c r="N263" s="330"/>
      <c r="O263" s="1664"/>
      <c r="P263" s="1664"/>
    </row>
    <row s="3051" customFormat="1" customHeight="1" ht="0.75">
      <c r="A264" s="1821"/>
      <c r="B264" s="1821"/>
      <c r="C264" s="369" t="s">
        <v>1072</v>
      </c>
      <c r="D264" s="2311"/>
      <c r="E264" s="2056"/>
      <c r="F264" s="2220"/>
      <c r="G264" s="406"/>
      <c r="H264" s="1530"/>
      <c r="I264" s="657"/>
      <c r="J264" s="577"/>
      <c r="K264" s="1530"/>
      <c r="L264" s="200"/>
      <c r="M264" s="337"/>
      <c r="N264" s="330"/>
      <c r="O264" s="1664"/>
      <c r="P264" s="1664"/>
    </row>
    <row customHeight="1" ht="25.5">
      <c r="A265" s="1821"/>
      <c r="B265" s="1821"/>
      <c r="D265" s="377"/>
      <c r="E265" s="133" t="s">
        <v>91</v>
      </c>
      <c r="F265"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5" s="2303"/>
      <c r="H265" s="2303"/>
      <c r="I265" s="2303"/>
      <c r="J265" s="2303"/>
      <c r="K265" s="2303"/>
      <c r="L265" s="2303"/>
      <c r="M265" s="285"/>
      <c r="N265" s="330"/>
    </row>
    <row s="3051" customFormat="1" customHeight="1" ht="60.75" hidden="1">
      <c r="A266" s="1821" t="s">
        <v>156</v>
      </c>
      <c r="B266" s="1821" t="s">
        <v>157</v>
      </c>
      <c r="C266" s="369"/>
      <c r="D266" s="2311"/>
      <c r="E266" s="2056"/>
      <c r="F266" s="2220"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266" t="str">
        <f>INDEX(PT_DIFFERENTIATION_NTAR,MATCH(B266,PT_DIFFERENTIATION_NTAR_ID,0))</f>
        <v>Тарифы на тепловую энергию (мощность) на коллекторах источника тепловой энергии</v>
      </c>
      <c r="H266" s="1905"/>
      <c r="I266" s="1779"/>
      <c r="J266" s="1814"/>
      <c r="K266" s="1819"/>
      <c r="L266" s="1905" t="s">
        <v>301</v>
      </c>
      <c r="M26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330"/>
      <c r="O266" s="1664"/>
      <c r="P266" s="1664"/>
    </row>
    <row s="3051" customFormat="1" customHeight="1" ht="18.75" hidden="1">
      <c r="A267" s="1821"/>
      <c r="B267" s="1821"/>
      <c r="C267" s="369" t="s">
        <v>1064</v>
      </c>
      <c r="D267" s="2311"/>
      <c r="E267" s="2056"/>
      <c r="F267" s="2220"/>
      <c r="G267" s="2266"/>
      <c r="H267" s="1530"/>
      <c r="I267" s="657" t="s">
        <v>1063</v>
      </c>
      <c r="J267" s="577"/>
      <c r="K267" s="1530"/>
      <c r="L267" s="200"/>
      <c r="M267" s="2016"/>
      <c r="N267" s="330"/>
      <c r="O267" s="1664"/>
      <c r="P267" s="1664"/>
    </row>
    <row s="3051" customFormat="1" customHeight="1" ht="0.75" hidden="1">
      <c r="A268" s="1821"/>
      <c r="B268" s="1821"/>
      <c r="C268" s="369" t="s">
        <v>1072</v>
      </c>
      <c r="D268" s="2311"/>
      <c r="E268" s="2056"/>
      <c r="F268" s="2220"/>
      <c r="G268" s="406"/>
      <c r="H268" s="1530"/>
      <c r="I268" s="657"/>
      <c r="J268" s="577"/>
      <c r="K268" s="1530"/>
      <c r="L268" s="200"/>
      <c r="M268" s="2016"/>
      <c r="N268" s="330"/>
      <c r="O268" s="1664"/>
      <c r="P268" s="1664"/>
    </row>
    <row s="3051" customFormat="1" customHeight="1" ht="45" hidden="1">
      <c r="A269" s="1821" t="s">
        <v>168</v>
      </c>
      <c r="B269" s="1821" t="s">
        <v>169</v>
      </c>
      <c r="C269" s="369"/>
      <c r="D269" s="2311"/>
      <c r="E269" s="2056"/>
      <c r="F269" s="2220"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266" t="str">
        <f>INDEX(PT_DIFFERENTIATION_NTAR,MATCH(B269,PT_DIFFERENTIATION_NTAR_ID,0))</f>
        <v>Тарифы на тепловую энергию (мощность), поставляемую потребителям</v>
      </c>
      <c r="H269" s="1905"/>
      <c r="I269" s="1779"/>
      <c r="J269" s="1814"/>
      <c r="K269" s="1819"/>
      <c r="L269" s="1905" t="s">
        <v>301</v>
      </c>
      <c r="M269" s="2017"/>
      <c r="N269" s="330"/>
      <c r="O269" s="1664"/>
      <c r="P269" s="1664"/>
    </row>
    <row s="3051" customFormat="1" customHeight="1" ht="18.75" hidden="1">
      <c r="A270" s="1821"/>
      <c r="B270" s="1821"/>
      <c r="C270" s="369" t="s">
        <v>1064</v>
      </c>
      <c r="D270" s="2311"/>
      <c r="E270" s="2056"/>
      <c r="F270" s="2220"/>
      <c r="G270" s="2266"/>
      <c r="H270" s="1530"/>
      <c r="I270" s="657" t="s">
        <v>1063</v>
      </c>
      <c r="J270" s="577"/>
      <c r="K270" s="1530"/>
      <c r="L270" s="200"/>
      <c r="M270" s="1904"/>
      <c r="N270" s="330"/>
      <c r="O270" s="1664"/>
      <c r="P270" s="1664"/>
    </row>
    <row s="3051" customFormat="1" customHeight="1" ht="0.75" hidden="1">
      <c r="A271" s="1821"/>
      <c r="B271" s="1821"/>
      <c r="C271" s="369" t="s">
        <v>1072</v>
      </c>
      <c r="D271" s="2311"/>
      <c r="E271" s="2056"/>
      <c r="F271" s="2220"/>
      <c r="G271" s="406"/>
      <c r="H271" s="1530"/>
      <c r="I271" s="657"/>
      <c r="J271" s="577"/>
      <c r="K271" s="1530"/>
      <c r="L271" s="200"/>
      <c r="M271" s="337"/>
      <c r="N271" s="330"/>
      <c r="O271" s="1664"/>
      <c r="P271" s="1664"/>
    </row>
    <row s="3051" customFormat="1" customHeight="1" ht="45" hidden="1">
      <c r="A272" s="1821" t="s">
        <v>176</v>
      </c>
      <c r="B272" s="1821" t="s">
        <v>177</v>
      </c>
      <c r="C272" s="369"/>
      <c r="D272" s="2311"/>
      <c r="E272" s="2056"/>
      <c r="F272" s="2220"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266" t="str">
        <f>INDEX(PT_DIFFERENTIATION_NTAR,MATCH(B272,PT_DIFFERENTIATION_NTAR_ID,0))</f>
        <v>Тарифы на теплоноситель, поставляемый потребителям </v>
      </c>
      <c r="H272" s="1905"/>
      <c r="I272" s="1779"/>
      <c r="J272" s="1814"/>
      <c r="K272" s="1819"/>
      <c r="L272" s="1905" t="s">
        <v>301</v>
      </c>
      <c r="M272" s="337"/>
      <c r="N272" s="330"/>
      <c r="O272" s="1664"/>
      <c r="P272" s="1664"/>
    </row>
    <row s="3051" customFormat="1" customHeight="1" ht="18.75" hidden="1">
      <c r="A273" s="1821"/>
      <c r="B273" s="1821"/>
      <c r="C273" s="369" t="s">
        <v>1064</v>
      </c>
      <c r="D273" s="2311"/>
      <c r="E273" s="2056"/>
      <c r="F273" s="2220"/>
      <c r="G273" s="2266"/>
      <c r="H273" s="1530"/>
      <c r="I273" s="657" t="s">
        <v>1063</v>
      </c>
      <c r="J273" s="577"/>
      <c r="K273" s="1530"/>
      <c r="L273" s="200"/>
      <c r="M273" s="337"/>
      <c r="N273" s="330"/>
      <c r="O273" s="1664"/>
      <c r="P273" s="1664"/>
    </row>
    <row s="3051" customFormat="1" customHeight="1" ht="0.75" hidden="1">
      <c r="A274" s="1821"/>
      <c r="B274" s="1821"/>
      <c r="C274" s="369" t="s">
        <v>1072</v>
      </c>
      <c r="D274" s="2311"/>
      <c r="E274" s="2056"/>
      <c r="F274" s="2220"/>
      <c r="G274" s="406"/>
      <c r="H274" s="1530"/>
      <c r="I274" s="657"/>
      <c r="J274" s="577"/>
      <c r="K274" s="1530"/>
      <c r="L274" s="200"/>
      <c r="M274" s="337"/>
      <c r="N274" s="330"/>
      <c r="O274" s="1664"/>
      <c r="P274" s="1664"/>
    </row>
    <row s="3051" customFormat="1" customHeight="1" ht="45" hidden="1">
      <c r="A275" s="1821" t="s">
        <v>182</v>
      </c>
      <c r="B275" s="1821" t="s">
        <v>183</v>
      </c>
      <c r="C275" s="369"/>
      <c r="D275" s="2311"/>
      <c r="E275" s="2056"/>
      <c r="F275" s="2220"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266" t="str">
        <f>INDEX(PT_DIFFERENTIATION_NTAR,MATCH(B275,PT_DIFFERENTIATION_NTAR_ID,0))</f>
        <v/>
      </c>
      <c r="H275" s="1905"/>
      <c r="I275" s="1779"/>
      <c r="J275" s="1814"/>
      <c r="K275" s="1819"/>
      <c r="L275" s="1905" t="s">
        <v>301</v>
      </c>
      <c r="M275" s="337"/>
      <c r="N275" s="330"/>
      <c r="O275" s="1664"/>
      <c r="P275" s="1664"/>
    </row>
    <row s="3051" customFormat="1" customHeight="1" ht="18.75" hidden="1">
      <c r="A276" s="1821"/>
      <c r="B276" s="1821"/>
      <c r="C276" s="369" t="s">
        <v>1064</v>
      </c>
      <c r="D276" s="2311"/>
      <c r="E276" s="2056"/>
      <c r="F276" s="2220"/>
      <c r="G276" s="2266"/>
      <c r="H276" s="1530"/>
      <c r="I276" s="657" t="s">
        <v>1063</v>
      </c>
      <c r="J276" s="577"/>
      <c r="K276" s="1530"/>
      <c r="L276" s="200"/>
      <c r="M276" s="337"/>
      <c r="N276" s="330"/>
      <c r="O276" s="1664"/>
      <c r="P276" s="1664"/>
    </row>
    <row s="3051" customFormat="1" customHeight="1" ht="0.75" hidden="1">
      <c r="A277" s="1821"/>
      <c r="B277" s="1821"/>
      <c r="C277" s="369" t="s">
        <v>1072</v>
      </c>
      <c r="D277" s="2311"/>
      <c r="E277" s="2056"/>
      <c r="F277" s="2220"/>
      <c r="G277" s="406"/>
      <c r="H277" s="1530"/>
      <c r="I277" s="657"/>
      <c r="J277" s="577"/>
      <c r="K277" s="1530"/>
      <c r="L277" s="200"/>
      <c r="M277" s="337"/>
      <c r="N277" s="330"/>
      <c r="O277" s="1664"/>
      <c r="P277" s="1664"/>
    </row>
    <row s="3051" customFormat="1" customHeight="1" ht="18.75" hidden="1">
      <c r="A278" s="1821" t="s">
        <v>188</v>
      </c>
      <c r="B278" s="1821" t="s">
        <v>189</v>
      </c>
      <c r="C278" s="369"/>
      <c r="D278" s="2311"/>
      <c r="E278" s="2056"/>
      <c r="F278" s="2220" t="str">
        <f>INDEX(PT_DIFFERENTIATION_VTAR,MATCH(A278,PT_DIFFERENTIATION_VTAR_ID,0))</f>
        <v>Тарифы на услуги по передаче тепловой энергии</v>
      </c>
      <c r="G278" s="2266" t="str">
        <f>INDEX(PT_DIFFERENTIATION_NTAR,MATCH(B278,PT_DIFFERENTIATION_NTAR_ID,0))</f>
        <v/>
      </c>
      <c r="H278" s="1905"/>
      <c r="I278" s="1779"/>
      <c r="J278" s="1814"/>
      <c r="K278" s="1819"/>
      <c r="L278" s="1905" t="s">
        <v>301</v>
      </c>
      <c r="M278" s="337"/>
      <c r="N278" s="330"/>
      <c r="O278" s="1664"/>
      <c r="P278" s="1664"/>
    </row>
    <row s="3051" customFormat="1" customHeight="1" ht="18.75" hidden="1">
      <c r="A279" s="1821"/>
      <c r="B279" s="1821"/>
      <c r="C279" s="369" t="s">
        <v>1064</v>
      </c>
      <c r="D279" s="2311"/>
      <c r="E279" s="2056"/>
      <c r="F279" s="2220"/>
      <c r="G279" s="2266"/>
      <c r="H279" s="1530"/>
      <c r="I279" s="657" t="s">
        <v>1063</v>
      </c>
      <c r="J279" s="577"/>
      <c r="K279" s="1530"/>
      <c r="L279" s="200"/>
      <c r="M279" s="337"/>
      <c r="N279" s="330"/>
      <c r="O279" s="1664"/>
      <c r="P279" s="1664"/>
    </row>
    <row s="3051" customFormat="1" customHeight="1" ht="0.75" hidden="1">
      <c r="A280" s="1821"/>
      <c r="B280" s="1821"/>
      <c r="C280" s="369" t="s">
        <v>1072</v>
      </c>
      <c r="D280" s="2311"/>
      <c r="E280" s="2056"/>
      <c r="F280" s="2220"/>
      <c r="G280" s="406"/>
      <c r="H280" s="1530"/>
      <c r="I280" s="657"/>
      <c r="J280" s="577"/>
      <c r="K280" s="1530"/>
      <c r="L280" s="200"/>
      <c r="M280" s="337"/>
      <c r="N280" s="330"/>
      <c r="O280" s="1664"/>
      <c r="P280" s="1664"/>
    </row>
    <row s="3051" customFormat="1" customHeight="1" ht="18.75" hidden="1">
      <c r="A281" s="1821" t="s">
        <v>194</v>
      </c>
      <c r="B281" s="1821" t="s">
        <v>195</v>
      </c>
      <c r="C281" s="369"/>
      <c r="D281" s="2311"/>
      <c r="E281" s="2056"/>
      <c r="F281" s="2220" t="str">
        <f>INDEX(PT_DIFFERENTIATION_VTAR,MATCH(A281,PT_DIFFERENTIATION_VTAR_ID,0))</f>
        <v>Тарифы на услуги по передаче теплоносителя</v>
      </c>
      <c r="G281" s="2266" t="str">
        <f>INDEX(PT_DIFFERENTIATION_NTAR,MATCH(B281,PT_DIFFERENTIATION_NTAR_ID,0))</f>
        <v/>
      </c>
      <c r="H281" s="1905"/>
      <c r="I281" s="1779"/>
      <c r="J281" s="1814"/>
      <c r="K281" s="1819"/>
      <c r="L281" s="1905" t="s">
        <v>301</v>
      </c>
      <c r="M281" s="337"/>
      <c r="N281" s="330"/>
      <c r="O281" s="1664"/>
      <c r="P281" s="1664"/>
    </row>
    <row s="3051" customFormat="1" customHeight="1" ht="18.75" hidden="1">
      <c r="A282" s="1821"/>
      <c r="B282" s="1821"/>
      <c r="C282" s="369" t="s">
        <v>1064</v>
      </c>
      <c r="D282" s="2311"/>
      <c r="E282" s="2056"/>
      <c r="F282" s="2220"/>
      <c r="G282" s="2266"/>
      <c r="H282" s="1530"/>
      <c r="I282" s="657" t="s">
        <v>1063</v>
      </c>
      <c r="J282" s="577"/>
      <c r="K282" s="1530"/>
      <c r="L282" s="200"/>
      <c r="M282" s="337"/>
      <c r="N282" s="330"/>
      <c r="O282" s="1664"/>
      <c r="P282" s="1664"/>
    </row>
    <row s="3051" customFormat="1" customHeight="1" ht="0.75" hidden="1">
      <c r="A283" s="1821"/>
      <c r="B283" s="1821"/>
      <c r="C283" s="369" t="s">
        <v>1072</v>
      </c>
      <c r="D283" s="2311"/>
      <c r="E283" s="2056"/>
      <c r="F283" s="2220"/>
      <c r="G283" s="406"/>
      <c r="H283" s="1530"/>
      <c r="I283" s="657"/>
      <c r="J283" s="577"/>
      <c r="K283" s="1530"/>
      <c r="L283" s="200"/>
      <c r="M283" s="337"/>
      <c r="N283" s="330"/>
      <c r="O283" s="1664"/>
      <c r="P283" s="1664"/>
    </row>
    <row s="3051" customFormat="1" customHeight="1" ht="18.75" hidden="1">
      <c r="A284" s="1821" t="s">
        <v>200</v>
      </c>
      <c r="B284" s="1821" t="s">
        <v>201</v>
      </c>
      <c r="C284" s="369"/>
      <c r="D284" s="2311"/>
      <c r="E284" s="2056"/>
      <c r="F284" s="2220"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266" t="str">
        <f>INDEX(PT_DIFFERENTIATION_NTAR,MATCH(B284,PT_DIFFERENTIATION_NTAR_ID,0))</f>
        <v/>
      </c>
      <c r="H284" s="1905"/>
      <c r="I284" s="1779"/>
      <c r="J284" s="1814"/>
      <c r="K284" s="1819"/>
      <c r="L284" s="1905" t="s">
        <v>301</v>
      </c>
      <c r="M284" s="337"/>
      <c r="N284" s="330"/>
      <c r="O284" s="1664"/>
      <c r="P284" s="1664"/>
    </row>
    <row s="3051" customFormat="1" customHeight="1" ht="18.75" hidden="1">
      <c r="A285" s="1821"/>
      <c r="B285" s="1821"/>
      <c r="C285" s="369" t="s">
        <v>1064</v>
      </c>
      <c r="D285" s="2311"/>
      <c r="E285" s="2056"/>
      <c r="F285" s="2220"/>
      <c r="G285" s="2266"/>
      <c r="H285" s="1530"/>
      <c r="I285" s="657" t="s">
        <v>1063</v>
      </c>
      <c r="J285" s="577"/>
      <c r="K285" s="1530"/>
      <c r="L285" s="200"/>
      <c r="M285" s="337"/>
      <c r="N285" s="330"/>
      <c r="O285" s="1664"/>
      <c r="P285" s="1664"/>
    </row>
    <row s="3051" customFormat="1" customHeight="1" ht="0.75" hidden="1">
      <c r="A286" s="1821"/>
      <c r="B286" s="1821"/>
      <c r="C286" s="369" t="s">
        <v>1072</v>
      </c>
      <c r="D286" s="2311"/>
      <c r="E286" s="2056"/>
      <c r="F286" s="2220"/>
      <c r="G286" s="406"/>
      <c r="H286" s="1530"/>
      <c r="I286" s="657"/>
      <c r="J286" s="577"/>
      <c r="K286" s="1530"/>
      <c r="L286" s="200"/>
      <c r="M286" s="337"/>
      <c r="N286" s="330"/>
      <c r="O286" s="1664"/>
      <c r="P286" s="1664"/>
    </row>
    <row s="3051" customFormat="1" customHeight="1" ht="18.75" hidden="1">
      <c r="A287" s="1821" t="s">
        <v>206</v>
      </c>
      <c r="B287" s="1821" t="s">
        <v>207</v>
      </c>
      <c r="C287" s="369"/>
      <c r="D287" s="2311"/>
      <c r="E287" s="2056"/>
      <c r="F287" s="2220" t="str">
        <f>INDEX(PT_DIFFERENTIATION_VTAR,MATCH(A287,PT_DIFFERENTIATION_VTAR_ID,0))</f>
        <v>Плата за подключение (технологическое присоединение) к системе теплоснабжения</v>
      </c>
      <c r="G287" s="2266" t="str">
        <f>INDEX(PT_DIFFERENTIATION_NTAR,MATCH(B287,PT_DIFFERENTIATION_NTAR_ID,0))</f>
        <v/>
      </c>
      <c r="H287" s="1905"/>
      <c r="I287" s="1779"/>
      <c r="J287" s="1814"/>
      <c r="K287" s="1819"/>
      <c r="L287" s="1905" t="s">
        <v>301</v>
      </c>
      <c r="M287" s="337"/>
      <c r="N287" s="330"/>
      <c r="O287" s="1664"/>
      <c r="P287" s="1664"/>
    </row>
    <row s="3051" customFormat="1" customHeight="1" ht="18.75" hidden="1">
      <c r="A288" s="1821"/>
      <c r="B288" s="1821"/>
      <c r="C288" s="369" t="s">
        <v>1064</v>
      </c>
      <c r="D288" s="2311"/>
      <c r="E288" s="2056"/>
      <c r="F288" s="2220"/>
      <c r="G288" s="2266"/>
      <c r="H288" s="1530"/>
      <c r="I288" s="657" t="s">
        <v>1063</v>
      </c>
      <c r="J288" s="577"/>
      <c r="K288" s="1530"/>
      <c r="L288" s="200"/>
      <c r="M288" s="337"/>
      <c r="N288" s="330"/>
      <c r="O288" s="1664"/>
      <c r="P288" s="1664"/>
    </row>
    <row s="3321" customFormat="1" customHeight="1" ht="18.75">
      <c r="A289" s="5512" t="s">
        <v>206</v>
      </c>
      <c r="B289" s="5512" t="s">
        <v>1069</v>
      </c>
      <c r="C289" s="5513"/>
      <c r="D289" s="5514"/>
      <c r="E289" s="5515"/>
      <c r="F289" s="5515"/>
      <c r="G289" s="5516">
        <f>INDEX(PT_DIFFERENTIATION_NTAR,MATCH(B289,PT_DIFFERENTIATION_NTAR_ID,0))</f>
      </c>
      <c r="H289" s="3703"/>
      <c r="I289" s="5517"/>
      <c r="J289" s="5518"/>
      <c r="K289" s="5530"/>
      <c r="L289" s="3703" t="s">
        <v>301</v>
      </c>
      <c r="M289" s="5520"/>
      <c r="N289" s="5521"/>
      <c r="O289" s="5476"/>
      <c r="P289" s="5476"/>
      <c r="Q289" s="3321"/>
      <c r="R289" s="3321"/>
      <c r="S289" s="3321"/>
      <c r="T289" s="3321"/>
      <c r="U289" s="3321"/>
      <c r="V289" s="3321"/>
      <c r="W289" s="3321"/>
      <c r="X289" s="3321"/>
      <c r="Y289" s="3321"/>
      <c r="Z289" s="3321"/>
      <c r="AA289" s="3321"/>
      <c r="AB289" s="3321"/>
      <c r="AC289" s="3321"/>
      <c r="AD289" s="3321"/>
      <c r="AE289" s="3321"/>
      <c r="AF289" s="3321"/>
      <c r="AG289" s="3321"/>
    </row>
    <row s="3321" customFormat="1" customHeight="1" ht="18.75">
      <c r="A290" s="5512"/>
      <c r="B290" s="5512"/>
      <c r="C290" s="5513" t="s">
        <v>1064</v>
      </c>
      <c r="D290" s="5514"/>
      <c r="E290" s="5515"/>
      <c r="F290" s="5515"/>
      <c r="G290" s="5516"/>
      <c r="H290" s="5546"/>
      <c r="I290" s="5547" t="s">
        <v>1063</v>
      </c>
      <c r="J290" s="5548"/>
      <c r="K290" s="5549"/>
      <c r="L290" s="5550"/>
      <c r="M290" s="5520"/>
      <c r="N290" s="5521"/>
      <c r="O290" s="5476"/>
      <c r="P290" s="5476"/>
      <c r="Q290" s="3321"/>
      <c r="R290" s="3321"/>
      <c r="S290" s="3321"/>
      <c r="T290" s="3321"/>
      <c r="U290" s="3321"/>
      <c r="V290" s="3321"/>
      <c r="W290" s="3321"/>
      <c r="X290" s="3321"/>
      <c r="Y290" s="3321"/>
      <c r="Z290" s="3321"/>
      <c r="AA290" s="3321"/>
      <c r="AB290" s="3321"/>
      <c r="AC290" s="3321"/>
      <c r="AD290" s="3321"/>
      <c r="AE290" s="3321"/>
      <c r="AF290" s="3321"/>
      <c r="AG290" s="3321"/>
    </row>
    <row s="3051" customFormat="1" customHeight="1" ht="0.75" hidden="1">
      <c r="A291" s="1821"/>
      <c r="B291" s="1821"/>
      <c r="C291" s="369" t="s">
        <v>1072</v>
      </c>
      <c r="D291" s="2311"/>
      <c r="E291" s="2056"/>
      <c r="F291" s="2220"/>
      <c r="G291" s="406"/>
      <c r="H291" s="1530"/>
      <c r="I291" s="657"/>
      <c r="J291" s="577"/>
      <c r="K291" s="1530"/>
      <c r="L291" s="200"/>
      <c r="M291" s="337"/>
      <c r="N291" s="330"/>
      <c r="O291" s="1664"/>
      <c r="P291" s="1664"/>
    </row>
    <row s="3051" customFormat="1" customHeight="1" ht="18.75" hidden="1">
      <c r="A292" s="1821" t="s">
        <v>220</v>
      </c>
      <c r="B292" s="1821" t="s">
        <v>221</v>
      </c>
      <c r="C292" s="369"/>
      <c r="D292" s="2311"/>
      <c r="E292" s="2056"/>
      <c r="F292" s="2220" t="str">
        <f>INDEX(PT_DIFFERENTIATION_VTAR,MATCH(A292,PT_DIFFERENTIATION_VTAR_ID,0))</f>
        <v>Тариф на питьевую воду (питьевое водоснабжение)</v>
      </c>
      <c r="G292" s="2266" t="str">
        <f>INDEX(PT_DIFFERENTIATION_NTAR,MATCH(B292,PT_DIFFERENTIATION_NTAR_ID,0))</f>
        <v/>
      </c>
      <c r="H292" s="1905"/>
      <c r="I292" s="1779"/>
      <c r="J292" s="1814"/>
      <c r="K292" s="1819"/>
      <c r="L292" s="1905" t="s">
        <v>301</v>
      </c>
      <c r="M292" s="337"/>
      <c r="N292" s="330"/>
      <c r="O292" s="1664"/>
      <c r="P292" s="1664"/>
    </row>
    <row s="3051" customFormat="1" customHeight="1" ht="18.75" hidden="1">
      <c r="A293" s="1821"/>
      <c r="B293" s="1821"/>
      <c r="C293" s="369" t="s">
        <v>1064</v>
      </c>
      <c r="D293" s="2311"/>
      <c r="E293" s="2056"/>
      <c r="F293" s="2220"/>
      <c r="G293" s="2266"/>
      <c r="H293" s="1530"/>
      <c r="I293" s="657" t="s">
        <v>1063</v>
      </c>
      <c r="J293" s="577"/>
      <c r="K293" s="1530"/>
      <c r="L293" s="200"/>
      <c r="M293" s="337"/>
      <c r="N293" s="330"/>
      <c r="O293" s="1664"/>
      <c r="P293" s="1664"/>
    </row>
    <row s="3051" customFormat="1" customHeight="1" ht="0.75" hidden="1">
      <c r="A294" s="1821"/>
      <c r="B294" s="1821"/>
      <c r="C294" s="369" t="s">
        <v>1072</v>
      </c>
      <c r="D294" s="2311"/>
      <c r="E294" s="2056"/>
      <c r="F294" s="2220"/>
      <c r="G294" s="406"/>
      <c r="H294" s="1530"/>
      <c r="I294" s="657"/>
      <c r="J294" s="577"/>
      <c r="K294" s="1530"/>
      <c r="L294" s="200"/>
      <c r="M294" s="337"/>
      <c r="N294" s="330"/>
      <c r="O294" s="1664"/>
      <c r="P294" s="1664"/>
    </row>
    <row s="3051" customFormat="1" customHeight="1" ht="18.75" hidden="1">
      <c r="A295" s="1821" t="s">
        <v>225</v>
      </c>
      <c r="B295" s="1821" t="s">
        <v>226</v>
      </c>
      <c r="C295" s="369"/>
      <c r="D295" s="2311"/>
      <c r="E295" s="2056"/>
      <c r="F295" s="2220" t="str">
        <f>INDEX(PT_DIFFERENTIATION_VTAR,MATCH(A295,PT_DIFFERENTIATION_VTAR_ID,0))</f>
        <v>Тариф на техническую воду</v>
      </c>
      <c r="G295" s="2266" t="str">
        <f>INDEX(PT_DIFFERENTIATION_NTAR,MATCH(B295,PT_DIFFERENTIATION_NTAR_ID,0))</f>
        <v/>
      </c>
      <c r="H295" s="1905"/>
      <c r="I295" s="1779"/>
      <c r="J295" s="1814"/>
      <c r="K295" s="1819"/>
      <c r="L295" s="1905" t="s">
        <v>301</v>
      </c>
      <c r="M295" s="337"/>
      <c r="N295" s="330"/>
      <c r="O295" s="1664"/>
      <c r="P295" s="1664"/>
    </row>
    <row s="3051" customFormat="1" customHeight="1" ht="18.75" hidden="1">
      <c r="A296" s="1821"/>
      <c r="B296" s="1821"/>
      <c r="C296" s="369" t="s">
        <v>1064</v>
      </c>
      <c r="D296" s="2311"/>
      <c r="E296" s="2056"/>
      <c r="F296" s="2220"/>
      <c r="G296" s="2266"/>
      <c r="H296" s="1530"/>
      <c r="I296" s="657" t="s">
        <v>1063</v>
      </c>
      <c r="J296" s="577"/>
      <c r="K296" s="1530"/>
      <c r="L296" s="200"/>
      <c r="M296" s="337"/>
      <c r="N296" s="330"/>
      <c r="O296" s="1664"/>
      <c r="P296" s="1664"/>
    </row>
    <row s="3051" customFormat="1" customHeight="1" ht="0.75" hidden="1">
      <c r="A297" s="1821"/>
      <c r="B297" s="1821"/>
      <c r="C297" s="369" t="s">
        <v>1072</v>
      </c>
      <c r="D297" s="2311"/>
      <c r="E297" s="2056"/>
      <c r="F297" s="2220"/>
      <c r="G297" s="406"/>
      <c r="H297" s="1530"/>
      <c r="I297" s="657"/>
      <c r="J297" s="577"/>
      <c r="K297" s="1530"/>
      <c r="L297" s="200"/>
      <c r="M297" s="337"/>
      <c r="N297" s="330"/>
      <c r="O297" s="1664"/>
      <c r="P297" s="1664"/>
    </row>
    <row s="3051" customFormat="1" customHeight="1" ht="18.75" hidden="1">
      <c r="A298" s="1821" t="s">
        <v>230</v>
      </c>
      <c r="B298" s="1821" t="s">
        <v>231</v>
      </c>
      <c r="C298" s="369"/>
      <c r="D298" s="2311"/>
      <c r="E298" s="2056"/>
      <c r="F298" s="2220" t="str">
        <f>INDEX(PT_DIFFERENTIATION_VTAR,MATCH(A298,PT_DIFFERENTIATION_VTAR_ID,0))</f>
        <v>Тариф на транспортировку воды</v>
      </c>
      <c r="G298" s="2266" t="str">
        <f>INDEX(PT_DIFFERENTIATION_NTAR,MATCH(B298,PT_DIFFERENTIATION_NTAR_ID,0))</f>
        <v/>
      </c>
      <c r="H298" s="1905"/>
      <c r="I298" s="1779"/>
      <c r="J298" s="1814"/>
      <c r="K298" s="1819"/>
      <c r="L298" s="1905" t="s">
        <v>301</v>
      </c>
      <c r="M298" s="337"/>
      <c r="N298" s="330"/>
      <c r="O298" s="1664"/>
      <c r="P298" s="1664"/>
    </row>
    <row s="3051" customFormat="1" customHeight="1" ht="18.75" hidden="1">
      <c r="A299" s="1821"/>
      <c r="B299" s="1821"/>
      <c r="C299" s="369" t="s">
        <v>1064</v>
      </c>
      <c r="D299" s="2311"/>
      <c r="E299" s="2056"/>
      <c r="F299" s="2220"/>
      <c r="G299" s="2266"/>
      <c r="H299" s="1530"/>
      <c r="I299" s="657" t="s">
        <v>1063</v>
      </c>
      <c r="J299" s="577"/>
      <c r="K299" s="1530"/>
      <c r="L299" s="200"/>
      <c r="M299" s="337"/>
      <c r="N299" s="330"/>
      <c r="O299" s="1664"/>
      <c r="P299" s="1664"/>
    </row>
    <row s="3051" customFormat="1" customHeight="1" ht="0.75" hidden="1">
      <c r="A300" s="1821"/>
      <c r="B300" s="1821"/>
      <c r="C300" s="369" t="s">
        <v>1072</v>
      </c>
      <c r="D300" s="2311"/>
      <c r="E300" s="2056"/>
      <c r="F300" s="2220"/>
      <c r="G300" s="406"/>
      <c r="H300" s="1530"/>
      <c r="I300" s="657"/>
      <c r="J300" s="577"/>
      <c r="K300" s="1530"/>
      <c r="L300" s="200"/>
      <c r="M300" s="337"/>
      <c r="N300" s="330"/>
      <c r="O300" s="1664"/>
      <c r="P300" s="1664"/>
    </row>
    <row s="3051" customFormat="1" customHeight="1" ht="18.75" hidden="1">
      <c r="A301" s="1821" t="s">
        <v>235</v>
      </c>
      <c r="B301" s="1821" t="s">
        <v>236</v>
      </c>
      <c r="C301" s="369"/>
      <c r="D301" s="2311"/>
      <c r="E301" s="2056"/>
      <c r="F301" s="2220" t="str">
        <f>INDEX(PT_DIFFERENTIATION_VTAR,MATCH(A301,PT_DIFFERENTIATION_VTAR_ID,0))</f>
        <v>Тариф на подвоз воды</v>
      </c>
      <c r="G301" s="2266" t="str">
        <f>INDEX(PT_DIFFERENTIATION_NTAR,MATCH(B301,PT_DIFFERENTIATION_NTAR_ID,0))</f>
        <v/>
      </c>
      <c r="H301" s="1905"/>
      <c r="I301" s="1779"/>
      <c r="J301" s="1814"/>
      <c r="K301" s="1819"/>
      <c r="L301" s="1905" t="s">
        <v>301</v>
      </c>
      <c r="M301" s="337"/>
      <c r="N301" s="330"/>
      <c r="O301" s="1664"/>
      <c r="P301" s="1664"/>
    </row>
    <row s="3051" customFormat="1" customHeight="1" ht="18.75" hidden="1">
      <c r="A302" s="1821"/>
      <c r="B302" s="1821"/>
      <c r="C302" s="369" t="s">
        <v>1064</v>
      </c>
      <c r="D302" s="2311"/>
      <c r="E302" s="2056"/>
      <c r="F302" s="2220"/>
      <c r="G302" s="2266"/>
      <c r="H302" s="1530"/>
      <c r="I302" s="657" t="s">
        <v>1063</v>
      </c>
      <c r="J302" s="577"/>
      <c r="K302" s="1530"/>
      <c r="L302" s="200"/>
      <c r="M302" s="337"/>
      <c r="N302" s="330"/>
      <c r="O302" s="1664"/>
      <c r="P302" s="1664"/>
    </row>
    <row s="3051" customFormat="1" customHeight="1" ht="0.75" hidden="1">
      <c r="A303" s="1821"/>
      <c r="B303" s="1821"/>
      <c r="C303" s="369" t="s">
        <v>1072</v>
      </c>
      <c r="D303" s="2311"/>
      <c r="E303" s="2056"/>
      <c r="F303" s="2220"/>
      <c r="G303" s="406"/>
      <c r="H303" s="1530"/>
      <c r="I303" s="657"/>
      <c r="J303" s="577"/>
      <c r="K303" s="1530"/>
      <c r="L303" s="200"/>
      <c r="M303" s="337"/>
      <c r="N303" s="330"/>
      <c r="O303" s="1664"/>
      <c r="P303" s="1664"/>
    </row>
    <row s="3051" customFormat="1" customHeight="1" ht="18.75" hidden="1">
      <c r="A304" s="1821" t="s">
        <v>240</v>
      </c>
      <c r="B304" s="1821" t="s">
        <v>241</v>
      </c>
      <c r="C304" s="369"/>
      <c r="D304" s="2311"/>
      <c r="E304" s="2056"/>
      <c r="F304" s="2220" t="str">
        <f>INDEX(PT_DIFFERENTIATION_VTAR,MATCH(A304,PT_DIFFERENTIATION_VTAR_ID,0))</f>
        <v>Тариф на подключение (технологическое присоединение) к централизованной системе холодного водоснабжения</v>
      </c>
      <c r="G304" s="2266" t="str">
        <f>INDEX(PT_DIFFERENTIATION_NTAR,MATCH(B304,PT_DIFFERENTIATION_NTAR_ID,0))</f>
        <v/>
      </c>
      <c r="H304" s="1905"/>
      <c r="I304" s="1779"/>
      <c r="J304" s="1814"/>
      <c r="K304" s="1819"/>
      <c r="L304" s="1905" t="s">
        <v>301</v>
      </c>
      <c r="M304" s="337"/>
      <c r="N304" s="330"/>
      <c r="O304" s="1664"/>
      <c r="P304" s="1664"/>
    </row>
    <row s="3051" customFormat="1" customHeight="1" ht="18.75" hidden="1">
      <c r="A305" s="1821"/>
      <c r="B305" s="1821"/>
      <c r="C305" s="369" t="s">
        <v>1064</v>
      </c>
      <c r="D305" s="2311"/>
      <c r="E305" s="2056"/>
      <c r="F305" s="2220"/>
      <c r="G305" s="2266"/>
      <c r="H305" s="1530"/>
      <c r="I305" s="657" t="s">
        <v>1063</v>
      </c>
      <c r="J305" s="577"/>
      <c r="K305" s="1530"/>
      <c r="L305" s="200"/>
      <c r="M305" s="337"/>
      <c r="N305" s="330"/>
      <c r="O305" s="1664"/>
      <c r="P305" s="1664"/>
    </row>
    <row s="3051" customFormat="1" customHeight="1" ht="0.75" hidden="1">
      <c r="A306" s="1821"/>
      <c r="B306" s="1821"/>
      <c r="C306" s="369" t="s">
        <v>1072</v>
      </c>
      <c r="D306" s="2311"/>
      <c r="E306" s="2056"/>
      <c r="F306" s="2220"/>
      <c r="G306" s="406"/>
      <c r="H306" s="1530"/>
      <c r="I306" s="657"/>
      <c r="J306" s="577"/>
      <c r="K306" s="1530"/>
      <c r="L306" s="200"/>
      <c r="M306" s="337"/>
      <c r="N306" s="330"/>
      <c r="O306" s="1664"/>
      <c r="P306" s="1664"/>
    </row>
    <row s="3051" customFormat="1" customHeight="1" ht="18.75" hidden="1">
      <c r="A307" s="1821" t="s">
        <v>245</v>
      </c>
      <c r="B307" s="1821" t="s">
        <v>246</v>
      </c>
      <c r="C307" s="369"/>
      <c r="D307" s="2311"/>
      <c r="E307" s="2056"/>
      <c r="F307" s="2220" t="str">
        <f>INDEX(PT_DIFFERENTIATION_VTAR,MATCH(A307,PT_DIFFERENTIATION_VTAR_ID,0))</f>
        <v>Тариф на горячую воду (горячее водоснабжение)</v>
      </c>
      <c r="G307" s="2266" t="str">
        <f>INDEX(PT_DIFFERENTIATION_NTAR,MATCH(B307,PT_DIFFERENTIATION_NTAR_ID,0))</f>
        <v/>
      </c>
      <c r="H307" s="1905"/>
      <c r="I307" s="1779"/>
      <c r="J307" s="1814"/>
      <c r="K307" s="1819"/>
      <c r="L307" s="1905" t="s">
        <v>301</v>
      </c>
      <c r="M307" s="337"/>
      <c r="N307" s="330"/>
      <c r="O307" s="1664"/>
      <c r="P307" s="1664"/>
    </row>
    <row s="3051" customFormat="1" customHeight="1" ht="18.75" hidden="1">
      <c r="A308" s="1821"/>
      <c r="B308" s="1821"/>
      <c r="C308" s="369" t="s">
        <v>1064</v>
      </c>
      <c r="D308" s="2311"/>
      <c r="E308" s="2056"/>
      <c r="F308" s="2220"/>
      <c r="G308" s="2266"/>
      <c r="H308" s="1530"/>
      <c r="I308" s="657" t="s">
        <v>1063</v>
      </c>
      <c r="J308" s="577"/>
      <c r="K308" s="1530"/>
      <c r="L308" s="200"/>
      <c r="M308" s="337"/>
      <c r="N308" s="330"/>
      <c r="O308" s="1664"/>
      <c r="P308" s="1664"/>
    </row>
    <row s="3051" customFormat="1" customHeight="1" ht="0.75" hidden="1">
      <c r="A309" s="1821"/>
      <c r="B309" s="1821"/>
      <c r="C309" s="369" t="s">
        <v>1072</v>
      </c>
      <c r="D309" s="2311"/>
      <c r="E309" s="2056"/>
      <c r="F309" s="2220"/>
      <c r="G309" s="406"/>
      <c r="H309" s="1530"/>
      <c r="I309" s="657"/>
      <c r="J309" s="577"/>
      <c r="K309" s="1530"/>
      <c r="L309" s="200"/>
      <c r="M309" s="337"/>
      <c r="N309" s="330"/>
      <c r="O309" s="1664"/>
      <c r="P309" s="1664"/>
    </row>
    <row s="3051" customFormat="1" customHeight="1" ht="18.75" hidden="1">
      <c r="A310" s="1821" t="s">
        <v>250</v>
      </c>
      <c r="B310" s="1821" t="s">
        <v>251</v>
      </c>
      <c r="C310" s="369"/>
      <c r="D310" s="2311"/>
      <c r="E310" s="2056"/>
      <c r="F310" s="2220" t="str">
        <f>INDEX(PT_DIFFERENTIATION_VTAR,MATCH(A310,PT_DIFFERENTIATION_VTAR_ID,0))</f>
        <v>Тариф на транспортировку горячей воды</v>
      </c>
      <c r="G310" s="2266" t="str">
        <f>INDEX(PT_DIFFERENTIATION_NTAR,MATCH(B310,PT_DIFFERENTIATION_NTAR_ID,0))</f>
        <v/>
      </c>
      <c r="H310" s="1905"/>
      <c r="I310" s="1779"/>
      <c r="J310" s="1814"/>
      <c r="K310" s="1819"/>
      <c r="L310" s="1905" t="s">
        <v>301</v>
      </c>
      <c r="M310" s="337"/>
      <c r="N310" s="330"/>
      <c r="O310" s="1664"/>
      <c r="P310" s="1664"/>
    </row>
    <row s="3051" customFormat="1" customHeight="1" ht="18.75" hidden="1">
      <c r="A311" s="1821"/>
      <c r="B311" s="1821"/>
      <c r="C311" s="369" t="s">
        <v>1064</v>
      </c>
      <c r="D311" s="2311"/>
      <c r="E311" s="2056"/>
      <c r="F311" s="2220"/>
      <c r="G311" s="2266"/>
      <c r="H311" s="1530"/>
      <c r="I311" s="657" t="s">
        <v>1063</v>
      </c>
      <c r="J311" s="577"/>
      <c r="K311" s="1530"/>
      <c r="L311" s="200"/>
      <c r="M311" s="337"/>
      <c r="N311" s="330"/>
      <c r="O311" s="1664"/>
      <c r="P311" s="1664"/>
    </row>
    <row s="3051" customFormat="1" customHeight="1" ht="0.75" hidden="1">
      <c r="A312" s="1821"/>
      <c r="B312" s="1821"/>
      <c r="C312" s="369" t="s">
        <v>1072</v>
      </c>
      <c r="D312" s="2311"/>
      <c r="E312" s="2056"/>
      <c r="F312" s="2220"/>
      <c r="G312" s="406"/>
      <c r="H312" s="1530"/>
      <c r="I312" s="657"/>
      <c r="J312" s="577"/>
      <c r="K312" s="1530"/>
      <c r="L312" s="200"/>
      <c r="M312" s="337"/>
      <c r="N312" s="330"/>
      <c r="O312" s="1664"/>
      <c r="P312" s="1664"/>
    </row>
    <row s="3051" customFormat="1" customHeight="1" ht="18.75" hidden="1">
      <c r="A313" s="1821" t="s">
        <v>255</v>
      </c>
      <c r="B313" s="1821" t="s">
        <v>256</v>
      </c>
      <c r="C313" s="369"/>
      <c r="D313" s="2311"/>
      <c r="E313" s="2056"/>
      <c r="F313" s="2220" t="str">
        <f>INDEX(PT_DIFFERENTIATION_VTAR,MATCH(A313,PT_DIFFERENTIATION_VTAR_ID,0))</f>
        <v>Тариф на подключение (технологическое присоединение) к централизованной системе горячего водоснабжения</v>
      </c>
      <c r="G313" s="2266" t="str">
        <f>INDEX(PT_DIFFERENTIATION_NTAR,MATCH(B313,PT_DIFFERENTIATION_NTAR_ID,0))</f>
        <v/>
      </c>
      <c r="H313" s="1905"/>
      <c r="I313" s="1779"/>
      <c r="J313" s="1814"/>
      <c r="K313" s="1819"/>
      <c r="L313" s="1905" t="s">
        <v>301</v>
      </c>
      <c r="M313" s="337"/>
      <c r="N313" s="330"/>
      <c r="O313" s="1664"/>
      <c r="P313" s="1664"/>
    </row>
    <row s="3051" customFormat="1" customHeight="1" ht="18.75" hidden="1">
      <c r="A314" s="1821"/>
      <c r="B314" s="1821"/>
      <c r="C314" s="369" t="s">
        <v>1064</v>
      </c>
      <c r="D314" s="2311"/>
      <c r="E314" s="2056"/>
      <c r="F314" s="2220"/>
      <c r="G314" s="2266"/>
      <c r="H314" s="1530"/>
      <c r="I314" s="657" t="s">
        <v>1063</v>
      </c>
      <c r="J314" s="577"/>
      <c r="K314" s="1530"/>
      <c r="L314" s="200"/>
      <c r="M314" s="337"/>
      <c r="N314" s="330"/>
      <c r="O314" s="1664"/>
      <c r="P314" s="1664"/>
    </row>
    <row s="3051" customFormat="1" customHeight="1" ht="0.75" hidden="1">
      <c r="A315" s="1821"/>
      <c r="B315" s="1821"/>
      <c r="C315" s="369" t="s">
        <v>1072</v>
      </c>
      <c r="D315" s="2311"/>
      <c r="E315" s="2056"/>
      <c r="F315" s="2220"/>
      <c r="G315" s="406"/>
      <c r="H315" s="1530"/>
      <c r="I315" s="657"/>
      <c r="J315" s="577"/>
      <c r="K315" s="1530"/>
      <c r="L315" s="200"/>
      <c r="M315" s="337"/>
      <c r="N315" s="330"/>
      <c r="O315" s="1664"/>
      <c r="P315" s="1664"/>
    </row>
    <row s="3051" customFormat="1" customHeight="1" ht="18.75" hidden="1">
      <c r="A316" s="1821" t="s">
        <v>260</v>
      </c>
      <c r="B316" s="1821" t="s">
        <v>261</v>
      </c>
      <c r="C316" s="369"/>
      <c r="D316" s="2311"/>
      <c r="E316" s="2056"/>
      <c r="F316" s="2220" t="str">
        <f>INDEX(PT_DIFFERENTIATION_VTAR,MATCH(A316,PT_DIFFERENTIATION_VTAR_ID,0))</f>
        <v>Тариф на водоотведение</v>
      </c>
      <c r="G316" s="2266" t="str">
        <f>INDEX(PT_DIFFERENTIATION_NTAR,MATCH(B316,PT_DIFFERENTIATION_NTAR_ID,0))</f>
        <v/>
      </c>
      <c r="H316" s="1905"/>
      <c r="I316" s="1779"/>
      <c r="J316" s="1814"/>
      <c r="K316" s="1819"/>
      <c r="L316" s="1905" t="s">
        <v>301</v>
      </c>
      <c r="M316" s="337"/>
      <c r="N316" s="330"/>
      <c r="O316" s="1664"/>
      <c r="P316" s="1664"/>
    </row>
    <row s="3051" customFormat="1" customHeight="1" ht="18.75" hidden="1">
      <c r="A317" s="1821"/>
      <c r="B317" s="1821"/>
      <c r="C317" s="369" t="s">
        <v>1064</v>
      </c>
      <c r="D317" s="2311"/>
      <c r="E317" s="2056"/>
      <c r="F317" s="2220"/>
      <c r="G317" s="2266"/>
      <c r="H317" s="1530"/>
      <c r="I317" s="657" t="s">
        <v>1063</v>
      </c>
      <c r="J317" s="577"/>
      <c r="K317" s="1530"/>
      <c r="L317" s="200"/>
      <c r="M317" s="337"/>
      <c r="N317" s="330"/>
      <c r="O317" s="1664"/>
      <c r="P317" s="1664"/>
    </row>
    <row s="3051" customFormat="1" customHeight="1" ht="0.75" hidden="1">
      <c r="A318" s="1821"/>
      <c r="B318" s="1821"/>
      <c r="C318" s="369" t="s">
        <v>1072</v>
      </c>
      <c r="D318" s="2311"/>
      <c r="E318" s="2056"/>
      <c r="F318" s="2220"/>
      <c r="G318" s="406"/>
      <c r="H318" s="1530"/>
      <c r="I318" s="657"/>
      <c r="J318" s="577"/>
      <c r="K318" s="1530"/>
      <c r="L318" s="200"/>
      <c r="M318" s="337"/>
      <c r="N318" s="330"/>
      <c r="O318" s="1664"/>
      <c r="P318" s="1664"/>
    </row>
    <row s="3051" customFormat="1" customHeight="1" ht="18.75" hidden="1">
      <c r="A319" s="1821" t="s">
        <v>265</v>
      </c>
      <c r="B319" s="1821" t="s">
        <v>266</v>
      </c>
      <c r="C319" s="369"/>
      <c r="D319" s="2311"/>
      <c r="E319" s="2056"/>
      <c r="F319" s="2220" t="str">
        <f>INDEX(PT_DIFFERENTIATION_VTAR,MATCH(A319,PT_DIFFERENTIATION_VTAR_ID,0))</f>
        <v>Тариф на транспортировку сточных вод</v>
      </c>
      <c r="G319" s="2266" t="str">
        <f>INDEX(PT_DIFFERENTIATION_NTAR,MATCH(B319,PT_DIFFERENTIATION_NTAR_ID,0))</f>
        <v/>
      </c>
      <c r="H319" s="1905"/>
      <c r="I319" s="1779"/>
      <c r="J319" s="1814"/>
      <c r="K319" s="1819"/>
      <c r="L319" s="1905" t="s">
        <v>301</v>
      </c>
      <c r="M319" s="337"/>
      <c r="N319" s="330"/>
      <c r="O319" s="1664"/>
      <c r="P319" s="1664"/>
    </row>
    <row s="3051" customFormat="1" customHeight="1" ht="18.75" hidden="1">
      <c r="A320" s="1821"/>
      <c r="B320" s="1821"/>
      <c r="C320" s="369" t="s">
        <v>1064</v>
      </c>
      <c r="D320" s="2311"/>
      <c r="E320" s="2056"/>
      <c r="F320" s="2220"/>
      <c r="G320" s="2266"/>
      <c r="H320" s="1530"/>
      <c r="I320" s="657" t="s">
        <v>1063</v>
      </c>
      <c r="J320" s="577"/>
      <c r="K320" s="1530"/>
      <c r="L320" s="200"/>
      <c r="M320" s="337"/>
      <c r="N320" s="330"/>
      <c r="O320" s="1664"/>
      <c r="P320" s="1664"/>
    </row>
    <row s="3051" customFormat="1" customHeight="1" ht="0.75" hidden="1">
      <c r="A321" s="1821"/>
      <c r="B321" s="1821"/>
      <c r="C321" s="369" t="s">
        <v>1072</v>
      </c>
      <c r="D321" s="2311"/>
      <c r="E321" s="2056"/>
      <c r="F321" s="2220"/>
      <c r="G321" s="406"/>
      <c r="H321" s="1530"/>
      <c r="I321" s="657"/>
      <c r="J321" s="577"/>
      <c r="K321" s="1530"/>
      <c r="L321" s="200"/>
      <c r="M321" s="337"/>
      <c r="N321" s="330"/>
      <c r="O321" s="1664"/>
      <c r="P321" s="1664"/>
    </row>
    <row s="3051" customFormat="1" customHeight="1" ht="18.75" hidden="1">
      <c r="A322" s="1821" t="s">
        <v>270</v>
      </c>
      <c r="B322" s="1821" t="s">
        <v>271</v>
      </c>
      <c r="C322" s="369"/>
      <c r="D322" s="2311"/>
      <c r="E322" s="2056"/>
      <c r="F322" s="2220" t="str">
        <f>INDEX(PT_DIFFERENTIATION_VTAR,MATCH(A322,PT_DIFFERENTIATION_VTAR_ID,0))</f>
        <v>Тариф на подключение (технологическое присоединение) к централизованной системе водоотведения</v>
      </c>
      <c r="G322" s="2266" t="str">
        <f>INDEX(PT_DIFFERENTIATION_NTAR,MATCH(B322,PT_DIFFERENTIATION_NTAR_ID,0))</f>
        <v/>
      </c>
      <c r="H322" s="1905"/>
      <c r="I322" s="1779"/>
      <c r="J322" s="1814"/>
      <c r="K322" s="1819"/>
      <c r="L322" s="1905" t="s">
        <v>301</v>
      </c>
      <c r="M322" s="337"/>
      <c r="N322" s="330"/>
      <c r="O322" s="1664"/>
      <c r="P322" s="1664"/>
    </row>
    <row s="3051" customFormat="1" customHeight="1" ht="18.75" hidden="1">
      <c r="A323" s="1821"/>
      <c r="B323" s="1821"/>
      <c r="C323" s="369" t="s">
        <v>1064</v>
      </c>
      <c r="D323" s="2311"/>
      <c r="E323" s="2056"/>
      <c r="F323" s="2220"/>
      <c r="G323" s="2266"/>
      <c r="H323" s="1530"/>
      <c r="I323" s="657" t="s">
        <v>1063</v>
      </c>
      <c r="J323" s="577"/>
      <c r="K323" s="1530"/>
      <c r="L323" s="200"/>
      <c r="M323" s="337"/>
      <c r="N323" s="330"/>
      <c r="O323" s="1664"/>
      <c r="P323" s="1664"/>
    </row>
    <row s="3051" customFormat="1" customHeight="1" ht="0.75">
      <c r="A324" s="1821"/>
      <c r="B324" s="1821"/>
      <c r="C324" s="369" t="s">
        <v>1072</v>
      </c>
      <c r="D324" s="2311"/>
      <c r="E324" s="2056"/>
      <c r="F324" s="2220"/>
      <c r="G324" s="406"/>
      <c r="H324" s="1530"/>
      <c r="I324" s="657"/>
      <c r="J324" s="577"/>
      <c r="K324" s="1530"/>
      <c r="L324" s="200"/>
      <c r="M324" s="337"/>
      <c r="N324" s="330"/>
      <c r="O324" s="1664"/>
      <c r="P324" s="1664"/>
    </row>
    <row s="5479" customFormat="1" customHeight="1" ht="3">
      <c r="A325" s="1821"/>
      <c r="B325" s="1821"/>
      <c r="C325" s="1822"/>
      <c r="E325" s="408"/>
      <c r="F325" s="408"/>
      <c r="G325" s="408"/>
      <c r="H325" s="408"/>
      <c r="I325" s="408"/>
      <c r="J325" s="408"/>
      <c r="K325" s="408"/>
      <c r="L325" s="408"/>
      <c r="M325" s="408"/>
      <c r="O325" s="182"/>
      <c r="P325" s="182"/>
    </row>
    <row customHeight="1" ht="24.75">
      <c r="E326" s="188"/>
      <c r="F326" s="2106"/>
      <c r="G326" s="2106"/>
      <c r="H326" s="2106"/>
      <c r="I326" s="2106"/>
      <c r="J326" s="2106"/>
      <c r="K326" s="2106"/>
      <c r="L326" s="2106"/>
      <c r="M326" s="2106"/>
    </row>
  </sheetData>
  <sheetProtection formatColumns="0" formatRows="0" autoFilter="0" sort="0" insertRows="0" insertColumns="1" deleteRows="0" deleteColumns="0"/>
  <mergeCells count="413">
    <mergeCell ref="G310:G311"/>
    <mergeCell ref="G313:G314"/>
    <mergeCell ref="G316:G317"/>
    <mergeCell ref="G319:G320"/>
    <mergeCell ref="G322:G323"/>
    <mergeCell ref="G266:G267"/>
    <mergeCell ref="G269:G270"/>
    <mergeCell ref="G272:G273"/>
    <mergeCell ref="G275:G276"/>
    <mergeCell ref="G278:G279"/>
    <mergeCell ref="G281:G282"/>
    <mergeCell ref="G284:G285"/>
    <mergeCell ref="G287:G288"/>
    <mergeCell ref="G292:G293"/>
    <mergeCell ref="G89:G90"/>
    <mergeCell ref="G92:G93"/>
    <mergeCell ref="G95:G96"/>
    <mergeCell ref="G98:G99"/>
    <mergeCell ref="G101:G102"/>
    <mergeCell ref="G104:G105"/>
    <mergeCell ref="G107:G108"/>
    <mergeCell ref="G112:G113"/>
    <mergeCell ref="G115:G116"/>
    <mergeCell ref="G59:G60"/>
    <mergeCell ref="G62:G63"/>
    <mergeCell ref="G65:G66"/>
    <mergeCell ref="G68:G69"/>
    <mergeCell ref="G71:G72"/>
    <mergeCell ref="G74:G75"/>
    <mergeCell ref="G77:G78"/>
    <mergeCell ref="G80:G81"/>
    <mergeCell ref="G86:G87"/>
    <mergeCell ref="D322:D324"/>
    <mergeCell ref="E322:E324"/>
    <mergeCell ref="F322:F324"/>
    <mergeCell ref="M266:M269"/>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F304:F306"/>
    <mergeCell ref="D307:D309"/>
    <mergeCell ref="E307:E309"/>
    <mergeCell ref="F307:F309"/>
    <mergeCell ref="D298:D300"/>
    <mergeCell ref="E298:E300"/>
    <mergeCell ref="F298:F300"/>
    <mergeCell ref="D301:D303"/>
    <mergeCell ref="E301:E303"/>
    <mergeCell ref="F301:F303"/>
    <mergeCell ref="G298:G299"/>
    <mergeCell ref="G301:G302"/>
    <mergeCell ref="G304:G305"/>
    <mergeCell ref="G307:G308"/>
    <mergeCell ref="F275:F277"/>
    <mergeCell ref="D292:D294"/>
    <mergeCell ref="E292:E294"/>
    <mergeCell ref="F292:F294"/>
    <mergeCell ref="D295:D297"/>
    <mergeCell ref="E295:E297"/>
    <mergeCell ref="F295:F297"/>
    <mergeCell ref="D284:D286"/>
    <mergeCell ref="E284:E286"/>
    <mergeCell ref="F284:F286"/>
    <mergeCell ref="D287:D291"/>
    <mergeCell ref="E287:E291"/>
    <mergeCell ref="F287:F291"/>
    <mergeCell ref="G295:G296"/>
    <mergeCell ref="G253:G254"/>
    <mergeCell ref="G256:G257"/>
    <mergeCell ref="G259:G260"/>
    <mergeCell ref="G262:G263"/>
    <mergeCell ref="D247:D249"/>
    <mergeCell ref="E247:E249"/>
    <mergeCell ref="F247: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D241:D243"/>
    <mergeCell ref="E241:E243"/>
    <mergeCell ref="F241:F243"/>
    <mergeCell ref="D244:D246"/>
    <mergeCell ref="E244:E246"/>
    <mergeCell ref="F244:F246"/>
    <mergeCell ref="G241:G242"/>
    <mergeCell ref="G244:G245"/>
    <mergeCell ref="G247:G248"/>
    <mergeCell ref="G227:G228"/>
    <mergeCell ref="G232:G233"/>
    <mergeCell ref="G235:G236"/>
    <mergeCell ref="G238:G239"/>
    <mergeCell ref="D221:D223"/>
    <mergeCell ref="E221:E223"/>
    <mergeCell ref="F221:F223"/>
    <mergeCell ref="D224:D226"/>
    <mergeCell ref="E224:E226"/>
    <mergeCell ref="F224:F226"/>
    <mergeCell ref="G224:G225"/>
    <mergeCell ref="D235:D237"/>
    <mergeCell ref="E235:E237"/>
    <mergeCell ref="F235:F237"/>
    <mergeCell ref="D238:D240"/>
    <mergeCell ref="E238:E240"/>
    <mergeCell ref="F238:F240"/>
    <mergeCell ref="D227:D231"/>
    <mergeCell ref="E227:E231"/>
    <mergeCell ref="F227:F231"/>
    <mergeCell ref="D232:D234"/>
    <mergeCell ref="E232:E234"/>
    <mergeCell ref="F232:F234"/>
    <mergeCell ref="D215:D217"/>
    <mergeCell ref="E215:E217"/>
    <mergeCell ref="F215:F217"/>
    <mergeCell ref="D218:D220"/>
    <mergeCell ref="E218:E220"/>
    <mergeCell ref="F218:F220"/>
    <mergeCell ref="G215:G216"/>
    <mergeCell ref="G218:G219"/>
    <mergeCell ref="G221:G222"/>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E181:E183"/>
    <mergeCell ref="F181:F183"/>
    <mergeCell ref="D190:D192"/>
    <mergeCell ref="E190:E192"/>
    <mergeCell ref="F190:F192"/>
    <mergeCell ref="D193:D195"/>
    <mergeCell ref="E193:E195"/>
    <mergeCell ref="F193:F195"/>
    <mergeCell ref="G190:G191"/>
    <mergeCell ref="G193:G194"/>
    <mergeCell ref="G164:G165"/>
    <mergeCell ref="G167:G168"/>
    <mergeCell ref="G172:G173"/>
    <mergeCell ref="G178:G179"/>
    <mergeCell ref="G181:G182"/>
    <mergeCell ref="G184:G185"/>
    <mergeCell ref="G187:G188"/>
    <mergeCell ref="D172:D174"/>
    <mergeCell ref="E172:E174"/>
    <mergeCell ref="F172:F174"/>
    <mergeCell ref="D175:D177"/>
    <mergeCell ref="E175:E177"/>
    <mergeCell ref="F175:F177"/>
    <mergeCell ref="G175:G176"/>
    <mergeCell ref="D184:D186"/>
    <mergeCell ref="E184:E186"/>
    <mergeCell ref="F184:F186"/>
    <mergeCell ref="D187:D189"/>
    <mergeCell ref="E187:E189"/>
    <mergeCell ref="F187:F189"/>
    <mergeCell ref="D178:D180"/>
    <mergeCell ref="E178:E180"/>
    <mergeCell ref="F178:F180"/>
    <mergeCell ref="D181:D183"/>
    <mergeCell ref="E152:E154"/>
    <mergeCell ref="F152:F154"/>
    <mergeCell ref="D155:D157"/>
    <mergeCell ref="E155:E157"/>
    <mergeCell ref="F155:F157"/>
    <mergeCell ref="D164:D166"/>
    <mergeCell ref="E164:E166"/>
    <mergeCell ref="F164:F166"/>
    <mergeCell ref="D167:D171"/>
    <mergeCell ref="E167:E171"/>
    <mergeCell ref="F167:F171"/>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D133:D135"/>
    <mergeCell ref="E133:E135"/>
    <mergeCell ref="F133:F135"/>
    <mergeCell ref="D136:D138"/>
    <mergeCell ref="E136:E138"/>
    <mergeCell ref="F136:F138"/>
    <mergeCell ref="D127:D129"/>
    <mergeCell ref="E127:E129"/>
    <mergeCell ref="F127:F129"/>
    <mergeCell ref="D130:D132"/>
    <mergeCell ref="E130:E132"/>
    <mergeCell ref="F130:F132"/>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07:D111"/>
    <mergeCell ref="E107:E111"/>
    <mergeCell ref="F107:F111"/>
    <mergeCell ref="D112:D114"/>
    <mergeCell ref="E112:E114"/>
    <mergeCell ref="F112:F114"/>
    <mergeCell ref="D101:D103"/>
    <mergeCell ref="E101:E103"/>
    <mergeCell ref="F101:F103"/>
    <mergeCell ref="D104:D106"/>
    <mergeCell ref="E104:E106"/>
    <mergeCell ref="F104:F106"/>
    <mergeCell ref="D71:D73"/>
    <mergeCell ref="E71:E73"/>
    <mergeCell ref="F71:F73"/>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4:D76"/>
    <mergeCell ref="E74:E76"/>
    <mergeCell ref="D77:D79"/>
    <mergeCell ref="E77:E79"/>
    <mergeCell ref="D92:D94"/>
    <mergeCell ref="E92:E94"/>
    <mergeCell ref="D45:D49"/>
    <mergeCell ref="E45:E49"/>
    <mergeCell ref="F45:F49"/>
    <mergeCell ref="D62:D64"/>
    <mergeCell ref="E62:E64"/>
    <mergeCell ref="F62:F64"/>
    <mergeCell ref="D65:D67"/>
    <mergeCell ref="E65:E67"/>
    <mergeCell ref="F65:F67"/>
    <mergeCell ref="D56:D58"/>
    <mergeCell ref="E56:E58"/>
    <mergeCell ref="F56:F58"/>
    <mergeCell ref="D59:D61"/>
    <mergeCell ref="E59:E61"/>
    <mergeCell ref="F59:F61"/>
    <mergeCell ref="D50:D52"/>
    <mergeCell ref="E50:E52"/>
    <mergeCell ref="D53:D55"/>
    <mergeCell ref="E53:E55"/>
    <mergeCell ref="G45:G46"/>
    <mergeCell ref="G50:G51"/>
    <mergeCell ref="G53:G54"/>
    <mergeCell ref="G56:G57"/>
    <mergeCell ref="M206:M209"/>
    <mergeCell ref="M86:M89"/>
    <mergeCell ref="F145:L145"/>
    <mergeCell ref="M146:M149"/>
    <mergeCell ref="F205:L205"/>
    <mergeCell ref="F50:F52"/>
    <mergeCell ref="F53:F55"/>
    <mergeCell ref="F74:F76"/>
    <mergeCell ref="F77:F79"/>
    <mergeCell ref="F89:F91"/>
    <mergeCell ref="F92:F94"/>
    <mergeCell ref="M24:M82"/>
    <mergeCell ref="G42:G43"/>
    <mergeCell ref="G127:G128"/>
    <mergeCell ref="G130:G131"/>
    <mergeCell ref="G133:G134"/>
    <mergeCell ref="G136:G137"/>
    <mergeCell ref="G152:G153"/>
    <mergeCell ref="G155:G156"/>
    <mergeCell ref="G158:G159"/>
    <mergeCell ref="D68:D70"/>
    <mergeCell ref="E68:E70"/>
    <mergeCell ref="F68:F70"/>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7:G48"/>
    <mergeCell ref="G109:G110"/>
    <mergeCell ref="G169:G170"/>
    <mergeCell ref="G229:G230"/>
    <mergeCell ref="G289:G290"/>
  </mergeCells>
  <dataValidations count="4">
    <dataValidation type="decimal" allowBlank="1" showErrorMessage="1" errorTitle="Ошибка" error="Допускается ввод только действительных чисел!" sqref="K206 K209 K212 K215 K218 K221 K224 K227 K232 K235 K238 K241 K244 K247 K250 K253 K256 K259 K10 K86 K139 K136 K133 K130 K127 K124 K121 K118 K115 K112 K107 K104 K101 K98 K95 K92 K89 K146 K142 K149 K152 K155 K158 K161 K164 K167 K172 K175 K178 K181 K184 K190 K193 K196 K199 K202 K187 K262 K266 K269 K272 K275 K278 K281 K284 K287 K292 K295 K298 K301 K304 K307 K310 K313 K316 K319 K322 K5 K109 K169 K229 K28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0:J50 I53:J53 I56:J56 I59:J59 I62:J62 I65:J65 I68:J68 I71:J71 I74:J74 I77:J77 I206:J206 I209:J209 I212:J212 I215:J215 I218:J218 I221:J221 I224:J224 I227:J227 I232:J232 I235:J235 I238:J238 I241:J241 I244:J244 I247:J247 I250:J250 I253:J253 I256:J256 I8:J8 I80:J80 I142:J142 I89:J89 I92:J92 I95:J95 I98:J98 I101:J101 I104:J104 I107:J107 I112:J112 I115:J115 I118:J118 I121:J121 I124:J124 I127:J127 I130:J130 I133:J133 I136:J136 I139:J139 I146:J146 I86:J86 I149:J149 I152:J152 I155:J155 I158:J158 I161:J161 I164:J164 I167:J167 I172:J172 I175:J175 I178:J178 I181:J181 I184:J184 I190:J190 I193:J193 I196:J196 I199:J199 I202:J202 I187:J187 I259:J259 I262:J262 I266:J266 I269:J269 I272:J272 I275:J275 I278:J278 I281:J281 I284:J284 I287:J287 I292:J292 I295:J295 I298:J298 I301:J301 I304:J304 I307:J307 I310:J310 I313:J313 I316:J316 I319:J319 I322:J322 I2:J2 I5:J5 I47 J47 I109 J109 I169 J169 I229 J229 I289 J28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27BD9-54F4-BC84-BD52-4526F0DF277D}"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5567" width="9.140625" hidden="1" customWidth="1"/>
    <col min="2" max="2" style="5434" width="9.140625" hidden="1" customWidth="1"/>
    <col min="3" max="3" style="3949" width="3.7109375" customWidth="1"/>
    <col min="4" max="4" style="5554" width="6.28125" customWidth="1"/>
    <col min="5" max="5" style="5554" width="53.8515625" customWidth="1"/>
    <col min="6" max="7" style="5554" width="35.7109375" customWidth="1"/>
    <col min="8" max="8" style="5554" width="89.57421875" customWidth="1"/>
    <col min="9" max="9" style="5554" width="10.57421875"/>
    <col min="10" max="11" style="5437" width="10.57421875"/>
    <col min="12" max="17" style="5554" width="10.57421875"/>
  </cols>
  <sheetData>
    <row customHeight="1" ht="14.25" hidden="1">
      <c r="N1" s="241"/>
      <c r="O1" s="241"/>
      <c r="Q1" s="241"/>
    </row>
    <row s="3051" customFormat="1" customHeight="1" ht="18.75" hidden="1">
      <c r="A2" s="88"/>
      <c r="B2" s="1168"/>
      <c r="C2" s="1770" t="s">
        <v>422</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3051" customFormat="1" customHeight="1" ht="17.25">
      <c r="A6" s="1709"/>
      <c r="B6" s="1168"/>
      <c r="C6" s="377"/>
      <c r="D6" s="2299" t="str">
        <f>IF(org=0,"Не определено",org)</f>
        <v>Филиал "Шатурская ГРЭС" ПАО "Юнипро"</v>
      </c>
      <c r="E6" s="2300"/>
      <c r="F6" s="2300"/>
      <c r="G6" s="2301"/>
      <c r="H6" s="252"/>
      <c r="J6" s="1664"/>
      <c r="K6" s="1664"/>
    </row>
    <row customHeight="1" ht="14.25">
      <c r="C7" s="377"/>
      <c r="D7" s="361"/>
      <c r="E7" s="395"/>
      <c r="F7" s="395"/>
      <c r="G7" s="758"/>
      <c r="H7" s="179"/>
    </row>
    <row customHeight="1" ht="14.25">
      <c r="C8" s="377"/>
      <c r="D8" s="2062" t="s">
        <v>295</v>
      </c>
      <c r="E8" s="2062"/>
      <c r="F8" s="2062"/>
      <c r="G8" s="2062"/>
      <c r="H8" s="2302" t="s">
        <v>296</v>
      </c>
    </row>
    <row customHeight="1" ht="14.25">
      <c r="C9" s="377"/>
      <c r="D9" s="392" t="s">
        <v>87</v>
      </c>
      <c r="E9" s="94" t="s">
        <v>297</v>
      </c>
      <c r="F9" s="94" t="s">
        <v>298</v>
      </c>
      <c r="G9" s="94" t="s">
        <v>387</v>
      </c>
      <c r="H9" s="2302"/>
    </row>
    <row customHeight="1" ht="14.25">
      <c r="A10" s="339"/>
      <c r="C10" s="377"/>
      <c r="D10" s="133" t="s">
        <v>108</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1073</v>
      </c>
    </row>
    <row customHeight="1" ht="14.25">
      <c r="A11" s="339"/>
      <c r="C11" s="377"/>
      <c r="D11" s="133" t="s">
        <v>109</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1029</v>
      </c>
      <c r="F14" s="345"/>
      <c r="G14" s="187"/>
      <c r="H14" s="2017"/>
    </row>
    <row s="3051"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2486D-1921-C772-B756-C9AB9B9EBCD4}"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253" width="9.140625" hidden="1" customWidth="1"/>
    <col min="2" max="2" style="3255" width="9.140625" hidden="1" customWidth="1"/>
    <col min="3" max="3" style="5212" width="4.7109375" customWidth="1"/>
    <col min="4" max="4" style="3255" width="6.28125" customWidth="1"/>
    <col min="5" max="5" style="3255" width="47.8515625" customWidth="1"/>
    <col min="6" max="6" style="3255" width="9.57421875" customWidth="1"/>
    <col min="7" max="7" style="2623" width="25.7109375" hidden="1" customWidth="1"/>
    <col min="8" max="8" style="2623" width="34.00390625" hidden="1" customWidth="1"/>
    <col min="9" max="9" style="3255" width="25.7109375" customWidth="1"/>
    <col min="10" max="10" style="3255" width="34.00390625" customWidth="1"/>
    <col min="11" max="11" style="2624" width="50.8515625" customWidth="1"/>
    <col min="12" max="20" style="3255" width="10.57421875"/>
    <col min="21" max="21" style="5146"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5" t="s">
        <v>1074</v>
      </c>
      <c r="E5" s="2085"/>
      <c r="F5" s="2085"/>
      <c r="G5" s="2085"/>
      <c r="H5" s="2085"/>
      <c r="I5" s="2085"/>
      <c r="J5" s="2085"/>
    </row>
    <row customHeight="1" ht="15">
      <c r="C6" s="162"/>
      <c r="D6" s="2053" t="str">
        <f>IF(org=0,"Не определено",org)</f>
        <v>Филиал "Шатурская ГРЭС" ПАО "Юнипро"</v>
      </c>
      <c r="E6" s="2053"/>
      <c r="F6" s="2053"/>
      <c r="G6" s="2053"/>
      <c r="H6" s="2053"/>
      <c r="I6" s="2053"/>
      <c r="J6" s="2053"/>
      <c r="K6" s="543"/>
    </row>
    <row customHeight="1" ht="15">
      <c r="C7" s="162"/>
      <c r="D7" s="758"/>
      <c r="E7" s="515"/>
      <c r="F7" s="515"/>
      <c r="G7" s="543">
        <v>22</v>
      </c>
      <c r="I7" s="543">
        <v>1</v>
      </c>
      <c r="J7" s="758"/>
    </row>
    <row s="2623" customFormat="1" customHeight="1" ht="0.75">
      <c r="A8" s="765"/>
      <c r="C8" s="162"/>
      <c r="D8" s="515"/>
      <c r="E8" s="515"/>
      <c r="F8" s="515"/>
      <c r="G8" s="543"/>
      <c r="H8" s="758"/>
      <c r="I8" s="543" t="s">
        <v>116</v>
      </c>
      <c r="J8" s="758"/>
      <c r="K8" s="423"/>
      <c r="U8" s="681"/>
    </row>
    <row customHeight="1" ht="15">
      <c r="C9" s="162"/>
      <c r="D9" s="717"/>
      <c r="E9" s="2213" t="s">
        <v>104</v>
      </c>
      <c r="F9" s="2214"/>
      <c r="G9" s="2236" t="str">
        <f>IF(G8="","",INDEX(DIFFERENTIATION_UNMERGE_VD,MATCH(G8,DIFFERENTIATION_ID_DIFF,0)))</f>
        <v/>
      </c>
      <c r="H9" s="2237"/>
      <c r="I9" s="2236">
        <f>IF(I8="","",INDEX(DIFFERENTIATION_UNMERGE_VD,MATCH(I8,DIFFERENTIATION_ID_DIFF,0)))</f>
        <v>0</v>
      </c>
      <c r="J9" s="2237"/>
      <c r="K9" s="2028" t="s">
        <v>296</v>
      </c>
    </row>
    <row s="2623" customFormat="1" customHeight="1" ht="15">
      <c r="A10" s="765"/>
      <c r="C10" s="162"/>
      <c r="D10" s="717"/>
      <c r="E10" s="2213" t="s">
        <v>556</v>
      </c>
      <c r="F10" s="2214"/>
      <c r="G10" s="2236" t="str">
        <f>IF(G8="","",INDEX(DIFFERENTIATION_UNMERGE_AREA,MATCH(G8,DIFFERENTIATION_ID_DIFF,0)))</f>
        <v/>
      </c>
      <c r="H10" s="2237"/>
      <c r="I10" s="2236" t="str">
        <f>IF(I8="","",INDEX(DIFFERENTIATION_UNMERGE_AREA,MATCH(I8,DIFFERENTIATION_ID_DIFF,0)))</f>
        <v/>
      </c>
      <c r="J10" s="2237"/>
      <c r="K10" s="2036"/>
      <c r="U10" s="681"/>
    </row>
    <row s="2623" customFormat="1" customHeight="1" ht="15">
      <c r="A11" s="765"/>
      <c r="C11" s="162"/>
      <c r="D11" s="717"/>
      <c r="E11" s="2213" t="s">
        <v>557</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3" customFormat="1" customHeight="1" ht="15">
      <c r="A12" s="765"/>
      <c r="C12" s="162"/>
      <c r="D12" s="2215" t="s">
        <v>295</v>
      </c>
      <c r="E12" s="2216"/>
      <c r="F12" s="2216"/>
      <c r="G12" s="893"/>
      <c r="H12" s="893"/>
      <c r="I12" s="893"/>
      <c r="J12" s="893"/>
      <c r="K12" s="2036"/>
      <c r="U12" s="681"/>
    </row>
    <row customHeight="1" ht="33.75">
      <c r="C13" s="162"/>
      <c r="D13" s="811" t="s">
        <v>87</v>
      </c>
      <c r="E13" s="813" t="s">
        <v>297</v>
      </c>
      <c r="F13" s="813" t="s">
        <v>558</v>
      </c>
      <c r="G13" s="814" t="s">
        <v>298</v>
      </c>
      <c r="H13" s="813" t="s">
        <v>387</v>
      </c>
      <c r="I13" s="814" t="s">
        <v>298</v>
      </c>
      <c r="J13" s="813" t="s">
        <v>387</v>
      </c>
      <c r="K13" s="2090"/>
    </row>
    <row customHeight="1" ht="15" hidden="1">
      <c r="C14" s="162"/>
      <c r="D14" s="599" t="s">
        <v>108</v>
      </c>
      <c r="E14" s="599" t="s">
        <v>109</v>
      </c>
      <c r="F14" s="599" t="s">
        <v>89</v>
      </c>
      <c r="G14" s="665" t="str">
        <f>G1&amp;".1"</f>
        <v>4.1</v>
      </c>
      <c r="H14" s="665"/>
      <c r="I14" s="665" t="str">
        <f>I1&amp;".1"</f>
        <v>4.1</v>
      </c>
      <c r="J14" s="665"/>
      <c r="K14" s="277"/>
    </row>
    <row customHeight="1" ht="22.5" hidden="1">
      <c r="A15" s="511"/>
      <c r="C15" s="532"/>
      <c r="D15" s="527">
        <v>1</v>
      </c>
      <c r="E15" s="683" t="s">
        <v>715</v>
      </c>
      <c r="F15" s="527" t="s">
        <v>716</v>
      </c>
      <c r="G15" s="684"/>
      <c r="H15" s="684"/>
      <c r="I15" s="684"/>
      <c r="J15" s="684"/>
      <c r="K15" s="277" t="s">
        <v>717</v>
      </c>
    </row>
    <row customHeight="1" ht="22.5" hidden="1">
      <c r="A16" s="511"/>
      <c r="C16" s="532"/>
      <c r="D16" s="527">
        <v>2</v>
      </c>
      <c r="E16" s="267" t="s">
        <v>718</v>
      </c>
      <c r="F16" s="527" t="s">
        <v>719</v>
      </c>
      <c r="G16" s="684"/>
      <c r="H16" s="684"/>
      <c r="I16" s="684"/>
      <c r="J16" s="684"/>
      <c r="K16" s="277" t="s">
        <v>720</v>
      </c>
    </row>
    <row customHeight="1" ht="123.75" hidden="1">
      <c r="A17" s="511"/>
      <c r="C17" s="532"/>
      <c r="D17" s="527">
        <v>3</v>
      </c>
      <c r="E17" s="267" t="s">
        <v>1075</v>
      </c>
      <c r="F17" s="527" t="s">
        <v>301</v>
      </c>
      <c r="G17" s="684"/>
      <c r="H17" s="684"/>
      <c r="I17" s="684"/>
      <c r="J17" s="684"/>
      <c r="K17" s="277" t="s">
        <v>1076</v>
      </c>
    </row>
    <row customHeight="1" ht="45">
      <c r="A18" s="511"/>
      <c r="C18" s="532"/>
      <c r="D18" s="527">
        <v>4</v>
      </c>
      <c r="E18" s="267" t="s">
        <v>721</v>
      </c>
      <c r="F18" s="527" t="s">
        <v>301</v>
      </c>
      <c r="G18" s="815" t="s">
        <v>301</v>
      </c>
      <c r="H18" s="816" t="s">
        <v>301</v>
      </c>
      <c r="I18" s="527" t="s">
        <v>301</v>
      </c>
      <c r="J18" s="584" t="s">
        <v>301</v>
      </c>
      <c r="K18" s="277" t="s">
        <v>1077</v>
      </c>
    </row>
    <row customHeight="1" ht="33.75">
      <c r="A19" s="511"/>
      <c r="C19" s="532"/>
      <c r="D19" s="545" t="s">
        <v>659</v>
      </c>
      <c r="E19" s="565" t="s">
        <v>723</v>
      </c>
      <c r="F19" s="527" t="s">
        <v>724</v>
      </c>
      <c r="G19" s="823"/>
      <c r="H19" s="92"/>
      <c r="I19" s="823"/>
      <c r="J19" s="824"/>
      <c r="K19" s="685"/>
    </row>
    <row customHeight="1" ht="33.75">
      <c r="A20" s="511"/>
      <c r="C20" s="532"/>
      <c r="D20" s="545" t="s">
        <v>702</v>
      </c>
      <c r="E20" s="565" t="s">
        <v>725</v>
      </c>
      <c r="F20" s="527" t="s">
        <v>726</v>
      </c>
      <c r="G20" s="823"/>
      <c r="H20" s="92"/>
      <c r="I20" s="823"/>
      <c r="J20" s="92"/>
      <c r="K20" s="685"/>
    </row>
    <row customHeight="1" ht="45">
      <c r="A21" s="511"/>
      <c r="C21" s="532"/>
      <c r="D21" s="545" t="s">
        <v>705</v>
      </c>
      <c r="E21" s="565" t="s">
        <v>727</v>
      </c>
      <c r="F21" s="527" t="s">
        <v>563</v>
      </c>
      <c r="G21" s="686"/>
      <c r="H21" s="92"/>
      <c r="I21" s="686"/>
      <c r="J21" s="92"/>
      <c r="K21" s="685"/>
    </row>
    <row customHeight="1" ht="67.5" hidden="1">
      <c r="A22" s="511"/>
      <c r="C22" s="532"/>
      <c r="D22" s="527">
        <v>5</v>
      </c>
      <c r="E22" s="267" t="s">
        <v>1078</v>
      </c>
      <c r="F22" s="527" t="s">
        <v>550</v>
      </c>
      <c r="G22" s="687"/>
      <c r="H22" s="688"/>
      <c r="I22" s="687"/>
      <c r="J22" s="688"/>
      <c r="K22" s="277" t="s">
        <v>1079</v>
      </c>
    </row>
    <row customHeight="1" ht="33.75" hidden="1">
      <c r="C23" s="457"/>
      <c r="D23" s="527">
        <v>6</v>
      </c>
      <c r="E23" s="267" t="s">
        <v>1080</v>
      </c>
      <c r="F23" s="527" t="s">
        <v>1081</v>
      </c>
      <c r="G23" s="687"/>
      <c r="H23" s="687"/>
      <c r="I23" s="687"/>
      <c r="J23" s="687"/>
      <c r="K23" s="277" t="s">
        <v>1082</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4C7D-C691-166E-E997-EECE69740CF2}"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5581" width="9.140625" hidden="1"/>
    <col min="2" max="2" style="5582" width="9.140625" hidden="1"/>
    <col min="3" max="3" style="5583" width="3.7109375" customWidth="1"/>
    <col min="4" max="4" style="5595" width="7.00390625" customWidth="1"/>
    <col min="5" max="5" style="5595" width="23.140625" customWidth="1"/>
    <col min="6" max="6" style="5595" width="16.00390625" customWidth="1"/>
    <col min="7" max="7" style="5595" width="14.8515625" customWidth="1"/>
    <col min="8" max="8" style="5595" width="47.8515625" customWidth="1"/>
    <col min="9" max="9" style="5595" width="115.7109375" customWidth="1"/>
    <col min="10" max="10" style="5595" width="3.7109375" customWidth="1"/>
    <col min="11" max="12" style="5595" width="9.140625"/>
  </cols>
  <sheetData>
    <row customHeight="1" ht="14.25" hidden="1"/>
    <row customHeight="1" ht="14.25" hidden="1"/>
    <row customHeight="1" ht="14.25" hidden="1"/>
    <row customHeight="1" ht="3"/>
    <row s="2687" customFormat="1" customHeight="1" ht="30">
      <c r="A5" s="101"/>
      <c r="C5" s="75"/>
      <c r="D5" s="1954" t="s">
        <v>1083</v>
      </c>
      <c r="E5" s="1954"/>
      <c r="F5" s="1954"/>
      <c r="G5" s="1954"/>
      <c r="H5" s="1954"/>
      <c r="I5" s="251"/>
    </row>
    <row customHeight="1" ht="3" hidden="1">
      <c r="D6" s="108"/>
      <c r="E6" s="108"/>
      <c r="F6" s="108"/>
      <c r="G6" s="108"/>
      <c r="H6" s="108"/>
      <c r="I6" s="108"/>
    </row>
    <row s="5581" customFormat="1" customHeight="1" ht="14.25">
      <c r="B7" s="105"/>
      <c r="C7" s="106"/>
      <c r="D7" s="109"/>
      <c r="E7" s="109"/>
      <c r="F7" s="109"/>
      <c r="G7" s="109"/>
      <c r="H7" s="758"/>
      <c r="I7" s="109"/>
      <c r="J7" s="110"/>
    </row>
    <row customHeight="1" ht="14.25">
      <c r="D8" s="2062" t="s">
        <v>295</v>
      </c>
      <c r="E8" s="2062"/>
      <c r="F8" s="2062"/>
      <c r="G8" s="2062"/>
      <c r="H8" s="2062"/>
      <c r="I8" s="2062" t="s">
        <v>296</v>
      </c>
    </row>
    <row customHeight="1" ht="27.75">
      <c r="D9" s="2062" t="s">
        <v>87</v>
      </c>
      <c r="E9" s="2062" t="s">
        <v>1084</v>
      </c>
      <c r="F9" s="2062"/>
      <c r="G9" s="2062"/>
      <c r="H9" s="2062"/>
      <c r="I9" s="2062"/>
    </row>
    <row customHeight="1" ht="22.5">
      <c r="D10" s="2062"/>
      <c r="E10" s="113" t="s">
        <v>1085</v>
      </c>
      <c r="F10" s="113" t="s">
        <v>1086</v>
      </c>
      <c r="G10" s="113" t="s">
        <v>1087</v>
      </c>
      <c r="H10" s="113" t="s">
        <v>387</v>
      </c>
      <c r="I10" s="2062"/>
    </row>
    <row customHeight="1" ht="12" hidden="1">
      <c r="D11" s="72" t="s">
        <v>108</v>
      </c>
      <c r="E11" s="72" t="s">
        <v>90</v>
      </c>
      <c r="F11" s="72" t="s">
        <v>110</v>
      </c>
      <c r="G11" s="72" t="s">
        <v>91</v>
      </c>
      <c r="H11" s="72" t="s">
        <v>92</v>
      </c>
      <c r="I11" s="72" t="s">
        <v>111</v>
      </c>
    </row>
    <row s="5587" customFormat="1" customHeight="1" ht="24.75">
      <c r="A12" s="131" t="s">
        <v>89</v>
      </c>
      <c r="B12" s="111" t="s">
        <v>24</v>
      </c>
      <c r="C12" s="112"/>
      <c r="D12" s="114" t="s">
        <v>108</v>
      </c>
      <c r="E12" s="387"/>
      <c r="F12" s="387"/>
      <c r="G12" s="1774" t="s">
        <v>24</v>
      </c>
      <c r="H12" s="388"/>
      <c r="I12" s="2015" t="s">
        <v>1088</v>
      </c>
      <c r="K12" s="258"/>
      <c r="L12" s="259"/>
    </row>
    <row customHeight="1" ht="15">
      <c r="A13" s="107"/>
      <c r="B13" s="107"/>
      <c r="C13" s="107"/>
      <c r="D13" s="95"/>
      <c r="E13" s="116" t="s">
        <v>465</v>
      </c>
      <c r="F13" s="115"/>
      <c r="G13" s="115"/>
      <c r="H13" s="200"/>
      <c r="I13" s="2017"/>
    </row>
    <row customHeight="1" ht="3">
      <c r="A14" s="107"/>
      <c r="B14" s="107"/>
      <c r="C14" s="107"/>
    </row>
    <row customHeight="1" ht="27.75">
      <c r="E15" s="2314" t="s">
        <v>1089</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9A7FB-0AC5-DD65-9DAB-69324FCA4888}"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5615" width="9.140625" hidden="1"/>
    <col min="3" max="3" style="5616" width="3.7109375" customWidth="1"/>
    <col min="4" max="4" style="5615" width="6.28125" customWidth="1"/>
    <col min="5" max="5" style="5615" width="94.8515625" customWidth="1"/>
    <col min="6" max="9" style="5615"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1090</v>
      </c>
      <c r="E7" s="2316"/>
      <c r="F7" s="253"/>
    </row>
    <row customHeight="1" ht="3">
      <c r="C8" s="77"/>
      <c r="D8" s="55"/>
      <c r="E8" s="55"/>
    </row>
    <row customHeight="1" ht="15.75">
      <c r="C9" s="77"/>
      <c r="D9" s="91" t="s">
        <v>87</v>
      </c>
      <c r="E9" s="246" t="s">
        <v>1091</v>
      </c>
    </row>
    <row customHeight="1" ht="0.75">
      <c r="C10" s="77"/>
      <c r="D10" s="72"/>
      <c r="E10" s="72"/>
    </row>
    <row customHeight="1" ht="11.25" hidden="1">
      <c r="C11" s="77"/>
      <c r="D11" s="136">
        <v>0</v>
      </c>
      <c r="E11" s="247"/>
    </row>
    <row customHeight="1" ht="15">
      <c r="C12" s="122"/>
      <c r="D12" s="99">
        <v>1</v>
      </c>
      <c r="E12" s="380"/>
    </row>
    <row customHeight="1" ht="12">
      <c r="C13" s="77"/>
      <c r="D13" s="248"/>
      <c r="E13" s="249" t="s">
        <v>1092</v>
      </c>
    </row>
    <row customHeight="1" ht="3"/>
    <row customHeight="1" ht="22.5">
      <c r="C15" s="123"/>
      <c r="D15" s="2317" t="s">
        <v>1093</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9E617-27B6-BD74-B4FC-309D98E39A26}" mc:Ignorable="x14ac xr xr2 xr3">
  <dimension ref="A1:I24"/>
  <sheetViews>
    <sheetView topLeftCell="A1" showGridLines="0" zoomScale="90" workbookViewId="0">
      <selection activeCell="A1" sqref="A1"/>
    </sheetView>
  </sheetViews>
  <sheetFormatPr defaultColWidth="9.140625" customHeight="1" defaultRowHeight="11.25"/>
  <cols>
    <col min="1" max="2" style="3111" width="15.00390625" hidden="1" customWidth="1"/>
    <col min="3" max="3" style="3189" width="3.7109375" customWidth="1"/>
    <col min="4" max="4" style="3190" width="6.8515625" customWidth="1"/>
    <col min="5" max="5" style="3189" width="52.28125" customWidth="1"/>
    <col min="6" max="6" style="3189" width="48.8515625" customWidth="1"/>
    <col min="7" max="7" style="3189" width="93.421875" customWidth="1"/>
    <col min="8" max="8" style="3189" width="9.140625"/>
    <col min="9" max="9" style="3189" width="65.00390625" customWidth="1"/>
  </cols>
  <sheetData>
    <row customHeight="1" ht="11.25" hidden="1">
      <c r="A1" s="507" t="s">
        <v>294</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Московская область</v>
      </c>
      <c r="E6" s="2053"/>
      <c r="F6" s="2053"/>
      <c r="I6" s="721"/>
    </row>
    <row s="3110"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295</v>
      </c>
      <c r="E9" s="2057"/>
      <c r="F9" s="2057"/>
      <c r="G9" s="2061" t="s">
        <v>296</v>
      </c>
    </row>
    <row customHeight="1" ht="11.25">
      <c r="A10" s="508"/>
      <c r="B10" s="508"/>
      <c r="C10" s="463"/>
      <c r="D10" s="1504" t="s">
        <v>87</v>
      </c>
      <c r="E10" s="1506" t="s">
        <v>297</v>
      </c>
      <c r="F10" s="1506" t="s">
        <v>298</v>
      </c>
      <c r="G10" s="2062"/>
    </row>
    <row customHeight="1" ht="0.75">
      <c r="A11" s="508"/>
      <c r="B11" s="508"/>
      <c r="C11" s="463"/>
      <c r="D11" s="470"/>
      <c r="E11" s="470"/>
      <c r="F11" s="470"/>
      <c r="G11" s="470"/>
    </row>
    <row customHeight="1" ht="22.5">
      <c r="A12" s="508"/>
      <c r="B12" s="508"/>
      <c r="C12" s="463"/>
      <c r="D12" s="1550">
        <v>1</v>
      </c>
      <c r="E12" s="480" t="s">
        <v>1094</v>
      </c>
      <c r="F12" s="1902" t="str">
        <f>IF(org="","",org)</f>
        <v>Филиал "Шатурская ГРЭС" ПАО "Юнипро"</v>
      </c>
      <c r="G12" s="480" t="s">
        <v>1095</v>
      </c>
      <c r="H12" s="1563"/>
    </row>
    <row customHeight="1" ht="18.75">
      <c r="A13" s="508"/>
      <c r="B13" s="508"/>
      <c r="C13" s="463"/>
      <c r="D13" s="1550">
        <v>2</v>
      </c>
      <c r="E13" s="1557" t="s">
        <v>1096</v>
      </c>
      <c r="F13" s="1551" t="s">
        <v>301</v>
      </c>
      <c r="G13" s="480"/>
      <c r="H13" s="1563"/>
    </row>
    <row customHeight="1" ht="18.75">
      <c r="A14" s="508"/>
      <c r="B14" s="508"/>
      <c r="C14" s="463"/>
      <c r="D14" s="1553" t="s">
        <v>614</v>
      </c>
      <c r="E14" s="1554" t="s">
        <v>1097</v>
      </c>
      <c r="F14" s="1556"/>
      <c r="G14" s="1555" t="s">
        <v>1098</v>
      </c>
      <c r="H14" s="1563"/>
    </row>
    <row customHeight="1" ht="18.75">
      <c r="A15" s="508"/>
      <c r="B15" s="508"/>
      <c r="C15" s="463"/>
      <c r="D15" s="1553" t="s">
        <v>302</v>
      </c>
      <c r="E15" s="1554" t="s">
        <v>1099</v>
      </c>
      <c r="F15" s="1556"/>
      <c r="G15" s="1555" t="s">
        <v>1100</v>
      </c>
      <c r="H15" s="1563"/>
    </row>
    <row customHeight="1" ht="36.75">
      <c r="A16" s="508"/>
      <c r="B16" s="508"/>
      <c r="C16" s="463"/>
      <c r="D16" s="1553" t="s">
        <v>305</v>
      </c>
      <c r="E16" s="1552" t="s">
        <v>1101</v>
      </c>
      <c r="F16" s="1561"/>
      <c r="G16" s="480" t="s">
        <v>1102</v>
      </c>
      <c r="H16" s="1563"/>
    </row>
    <row customHeight="1" ht="45">
      <c r="A17" s="508"/>
      <c r="B17" s="508"/>
      <c r="C17" s="463"/>
      <c r="D17" s="1550">
        <v>3</v>
      </c>
      <c r="E17" s="1557" t="s">
        <v>1103</v>
      </c>
      <c r="F17" s="1556"/>
      <c r="G17" s="480" t="s">
        <v>1104</v>
      </c>
      <c r="H17" s="1563"/>
    </row>
    <row customHeight="1" ht="45">
      <c r="A18" s="1505">
        <v>1</v>
      </c>
      <c r="B18" s="508"/>
      <c r="C18" s="1507"/>
      <c r="D18" s="1550" t="s">
        <v>90</v>
      </c>
      <c r="E18" s="1557" t="s">
        <v>1105</v>
      </c>
      <c r="F18" s="1556"/>
      <c r="G18" s="480" t="s">
        <v>1104</v>
      </c>
      <c r="H18" s="1563"/>
      <c r="I18" s="858"/>
    </row>
    <row customHeight="1" ht="22.5">
      <c r="A19" s="508"/>
      <c r="B19" s="508"/>
      <c r="C19" s="463"/>
      <c r="D19" s="1550" t="s">
        <v>110</v>
      </c>
      <c r="E19" s="1557" t="s">
        <v>1106</v>
      </c>
      <c r="F19" s="1551" t="s">
        <v>301</v>
      </c>
      <c r="G19" s="2318" t="s">
        <v>1107</v>
      </c>
      <c r="H19" s="481"/>
    </row>
    <row s="5634" customFormat="1" customHeight="1" ht="5.25" hidden="1">
      <c r="A20" s="508"/>
      <c r="B20" s="508"/>
      <c r="C20" s="1559"/>
      <c r="D20" s="1558" t="s">
        <v>1022</v>
      </c>
      <c r="E20" s="1021"/>
      <c r="F20" s="1020"/>
      <c r="G20" s="2319"/>
    </row>
    <row customHeight="1" ht="15">
      <c r="A21" s="508"/>
      <c r="B21" s="508"/>
      <c r="C21" s="463"/>
      <c r="D21" s="473"/>
      <c r="E21" s="421" t="s">
        <v>336</v>
      </c>
      <c r="F21" s="475"/>
      <c r="G21" s="2320"/>
      <c r="H21" s="1563"/>
    </row>
    <row s="3111" customFormat="1" customHeight="1" ht="24.75">
      <c r="A22" s="508"/>
      <c r="B22" s="508"/>
      <c r="C22" s="508"/>
      <c r="D22" s="1550" t="s">
        <v>91</v>
      </c>
      <c r="E22" s="480" t="s">
        <v>1108</v>
      </c>
      <c r="F22" s="1556"/>
      <c r="G22" s="480" t="s">
        <v>1109</v>
      </c>
      <c r="H22" s="1562"/>
    </row>
    <row s="3111" customFormat="1" customHeight="1" ht="18.75">
      <c r="A23" s="508"/>
      <c r="B23" s="508"/>
      <c r="C23" s="508"/>
      <c r="D23" s="1550" t="s">
        <v>92</v>
      </c>
      <c r="E23" s="1557" t="s">
        <v>1110</v>
      </c>
      <c r="F23" s="1561"/>
      <c r="G23" s="480" t="s">
        <v>1111</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F9BB9-774D-46D4-EFEA-8DAAB1A7A0D8}" mc:Ignorable="x14ac xr xr2 xr3">
  <dimension ref="A1:IT23"/>
  <sheetViews>
    <sheetView topLeftCell="A1" showGridLines="0" zoomScale="90" workbookViewId="0">
      <selection activeCell="A1" sqref="A1"/>
    </sheetView>
  </sheetViews>
  <sheetFormatPr defaultColWidth="9.140625" customHeight="1" defaultRowHeight="14.25"/>
  <cols>
    <col min="1" max="1" style="3042" width="9.140625" hidden="1"/>
    <col min="2" max="2" style="3625" width="9.140625" hidden="1"/>
    <col min="3" max="3" style="3042" width="3.7109375" hidden="1" customWidth="1"/>
    <col min="4" max="4" style="3254" width="3.8515625" customWidth="1"/>
    <col min="5" max="5" style="3042" width="6.28125" customWidth="1"/>
    <col min="6" max="6" style="3042" width="46.7109375" customWidth="1"/>
    <col min="7" max="8" style="3042" width="16.7109375" customWidth="1"/>
    <col min="9" max="9" style="3042" width="35.28125" customWidth="1"/>
    <col min="10" max="10" style="3042"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3042" width="9.140625"/>
  </cols>
  <sheetData>
    <row customHeight="1" ht="14.25" hidden="1"/>
    <row s="2665"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82</v>
      </c>
      <c r="G3" s="500" t="s">
        <v>83</v>
      </c>
      <c r="H3" s="500"/>
      <c r="I3" s="500"/>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3"/>
      <c r="B4" s="1168"/>
      <c r="C4" s="1163"/>
      <c r="D4" s="1525"/>
      <c r="E4" s="515"/>
      <c r="F4" s="515"/>
      <c r="G4" s="515"/>
      <c r="H4" s="515"/>
      <c r="I4" s="515"/>
      <c r="J4" s="152"/>
      <c r="K4" s="233"/>
      <c r="L4" s="506"/>
      <c r="M4" s="506"/>
      <c r="N4" s="506"/>
      <c r="O4" s="212"/>
      <c r="P4" s="506"/>
      <c r="Q4" s="211"/>
      <c r="R4" s="211"/>
      <c r="S4" s="211"/>
      <c r="T4" s="211"/>
    </row>
    <row s="2656"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6" customFormat="1" customHeight="1" ht="14.25">
      <c r="A6" s="1163"/>
      <c r="B6" s="1168"/>
      <c r="C6" s="1163"/>
      <c r="D6" s="1525"/>
      <c r="E6" s="515"/>
      <c r="F6" s="153"/>
      <c r="G6" s="153"/>
      <c r="H6" s="153"/>
      <c r="I6" s="153"/>
      <c r="J6" s="154"/>
      <c r="K6" s="506"/>
      <c r="L6" s="506"/>
      <c r="M6" s="506"/>
      <c r="N6" s="506"/>
      <c r="O6" s="212"/>
      <c r="P6" s="506"/>
      <c r="Q6" s="211"/>
      <c r="R6" s="211"/>
      <c r="S6" s="211"/>
      <c r="T6" s="211"/>
    </row>
    <row s="2656" customFormat="1" customHeight="1" ht="14.25">
      <c r="A7" s="1163"/>
      <c r="B7" s="1168"/>
      <c r="C7" s="1163"/>
      <c r="D7" s="1525"/>
      <c r="E7" s="1955" t="s">
        <v>295</v>
      </c>
      <c r="F7" s="1956"/>
      <c r="G7" s="1956"/>
      <c r="H7" s="1956"/>
      <c r="I7" s="1956"/>
      <c r="J7" s="2321" t="s">
        <v>296</v>
      </c>
      <c r="K7" s="506"/>
      <c r="L7" s="506"/>
      <c r="M7" s="506"/>
      <c r="N7" s="506"/>
      <c r="O7" s="212"/>
      <c r="P7" s="506"/>
      <c r="Q7" s="211"/>
      <c r="R7" s="211"/>
      <c r="S7" s="211"/>
      <c r="T7" s="211"/>
    </row>
    <row s="2656" customFormat="1" customHeight="1" ht="20.25">
      <c r="A8" s="1163"/>
      <c r="B8" s="1168"/>
      <c r="C8" s="1163"/>
      <c r="D8" s="1525"/>
      <c r="E8" s="1585" t="s">
        <v>87</v>
      </c>
      <c r="F8" s="1570" t="s">
        <v>1112</v>
      </c>
      <c r="G8" s="1570" t="s">
        <v>47</v>
      </c>
      <c r="H8" s="1570" t="s">
        <v>49</v>
      </c>
      <c r="I8" s="1570" t="s">
        <v>1113</v>
      </c>
      <c r="J8" s="2322"/>
      <c r="K8" s="506"/>
      <c r="L8" s="506"/>
      <c r="M8" s="506"/>
      <c r="N8" s="506"/>
      <c r="O8" s="212"/>
      <c r="P8" s="506"/>
      <c r="Q8" s="211"/>
      <c r="R8" s="211"/>
      <c r="S8" s="211"/>
      <c r="T8" s="211"/>
    </row>
    <row s="2665" customFormat="1" customHeight="1" ht="22.5">
      <c r="A9" s="1953"/>
      <c r="B9" s="1168">
        <v>1</v>
      </c>
      <c r="C9" s="1168"/>
      <c r="D9" s="807"/>
      <c r="E9" s="1514">
        <v>1</v>
      </c>
      <c r="F9" s="1584"/>
      <c r="G9" s="1521"/>
      <c r="H9" s="1521"/>
      <c r="I9" s="1568"/>
      <c r="J9" s="2323" t="s">
        <v>1114</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3"/>
      <c r="B10" s="1168"/>
      <c r="C10" s="418"/>
      <c r="D10" s="807"/>
      <c r="E10" s="1571"/>
      <c r="F10" s="1530" t="s">
        <v>1115</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6"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6"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8" customFormat="1" customHeight="1" ht="10.5">
      <c r="B14" s="840"/>
      <c r="D14" s="168"/>
      <c r="K14" s="506"/>
      <c r="L14" s="506"/>
      <c r="M14" s="506"/>
      <c r="N14" s="506"/>
      <c r="O14" s="212"/>
      <c r="P14" s="506"/>
      <c r="Q14" s="211"/>
      <c r="R14" s="211"/>
      <c r="S14" s="211"/>
      <c r="T14" s="211"/>
    </row>
    <row s="2688"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E3B5F-A7D7-744C-D903-3030B7298EF9}" mc:Ignorable="x14ac xr xr2 xr3">
  <sheetPr>
    <tabColor rgb="FFCCCCFF"/>
  </sheetPr>
  <dimension ref="A1:AR130"/>
  <sheetViews>
    <sheetView topLeftCell="A1" showGridLines="0" zoomScale="90" workbookViewId="0">
      <selection activeCell="G28" sqref="G28:G32"/>
    </sheetView>
  </sheetViews>
  <sheetFormatPr defaultColWidth="9.140625" customHeight="1" defaultRowHeight="11.25"/>
  <cols>
    <col min="1" max="2" style="3033" width="3.7109375" hidden="1" customWidth="1"/>
    <col min="3" max="3" style="3034" width="3.7109375" customWidth="1"/>
    <col min="4" max="4" style="3034" width="6.140625" customWidth="1"/>
    <col min="5" max="5" style="3034" width="43.140625" customWidth="1"/>
    <col min="6" max="6" style="2881" width="15.00390625" customWidth="1"/>
    <col min="7" max="7" style="3034" width="43.140625" customWidth="1"/>
    <col min="8" max="8" style="3034" width="3.7109375" customWidth="1"/>
    <col min="9" max="9" style="3034" width="5.421875" customWidth="1"/>
    <col min="10" max="10" style="3034" width="47.8515625" customWidth="1"/>
    <col min="11" max="12" style="3034" width="3.7109375" customWidth="1"/>
    <col min="13" max="13" style="3034" width="5.7109375" customWidth="1"/>
    <col min="14" max="14" style="3034" width="28.140625" customWidth="1"/>
    <col min="15" max="16" style="3034" width="3.7109375" customWidth="1"/>
    <col min="17" max="17" style="3034" width="5.7109375" customWidth="1"/>
    <col min="18" max="18" style="3034" width="34.421875" customWidth="1"/>
    <col min="19" max="20" style="3035" width="3.7109375" customWidth="1"/>
    <col min="21" max="21" style="3035" width="5.7109375" customWidth="1"/>
    <col min="22" max="22" style="3035" width="34.421875" customWidth="1"/>
    <col min="23" max="23" style="3034" width="30.7109375" customWidth="1"/>
    <col min="24" max="24" style="3034" width="3.7109375" customWidth="1"/>
    <col min="25" max="28" style="2800" width="9.8515625" hidden="1" customWidth="1"/>
    <col min="29" max="29" style="2800" width="27.00390625" hidden="1" customWidth="1"/>
    <col min="30" max="30" style="2800" width="10.57421875" hidden="1" customWidth="1"/>
    <col min="31" max="31" style="2800" width="10.7109375" hidden="1" customWidth="1"/>
    <col min="32" max="32" style="2800" width="10.00390625" hidden="1" customWidth="1"/>
    <col min="33" max="33" style="2800" width="12.8515625" hidden="1" customWidth="1"/>
    <col min="34" max="34" style="2800" width="10.28125" hidden="1" customWidth="1"/>
    <col min="35" max="35" style="2800" width="15.8515625" hidden="1" customWidth="1"/>
    <col min="36" max="36" style="2800" width="19.421875" hidden="1" customWidth="1"/>
    <col min="37" max="37" style="2800" width="11.00390625" hidden="1" customWidth="1"/>
    <col min="38" max="38" style="2800" width="23.57421875" hidden="1" customWidth="1"/>
    <col min="39" max="39" style="2800" width="23.8515625" hidden="1" customWidth="1"/>
    <col min="40" max="40" style="2800" width="25.28125" hidden="1" customWidth="1"/>
    <col min="41" max="41" style="2800" width="16.8515625" hidden="1" customWidth="1"/>
    <col min="42" max="42" style="2800" width="29.57421875" hidden="1" customWidth="1"/>
    <col min="43" max="43" style="2800" width="29.8515625" hidden="1" customWidth="1"/>
    <col min="44" max="44" style="3034" width="9.140625" hidden="1"/>
  </cols>
  <sheetData>
    <row customHeight="1" ht="11.25" hidden="1">
      <c r="A1" s="142"/>
    </row>
    <row customHeight="1" ht="11.25" hidden="1"/>
    <row customHeight="1" ht="11.25" hidden="1"/>
    <row customHeight="1" ht="3"/>
    <row s="2777"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7" customFormat="1" customHeight="1" ht="15">
      <c r="A6" s="591"/>
      <c r="B6" s="591"/>
      <c r="C6" s="591"/>
      <c r="D6" s="2025" t="str">
        <f>IF(org=0,"Не определено",org)</f>
        <v>Филиал "Шатурская ГРЭС" ПАО "Юнипро"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7"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7"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87</v>
      </c>
      <c r="E9" s="1955" t="s">
        <v>121</v>
      </c>
      <c r="F9" s="1957"/>
      <c r="G9" s="1971" t="s">
        <v>104</v>
      </c>
      <c r="H9" s="1971" t="s">
        <v>87</v>
      </c>
      <c r="I9" s="1971"/>
      <c r="J9" s="1971" t="s">
        <v>122</v>
      </c>
      <c r="K9" s="2026" t="s">
        <v>123</v>
      </c>
      <c r="L9" s="2026"/>
      <c r="M9" s="2026"/>
      <c r="N9" s="2026"/>
      <c r="O9" s="2026" t="s">
        <v>124</v>
      </c>
      <c r="P9" s="2026"/>
      <c r="Q9" s="2026"/>
      <c r="R9" s="2026"/>
      <c r="S9" s="2026" t="s">
        <v>125</v>
      </c>
      <c r="T9" s="2026"/>
      <c r="U9" s="2026"/>
      <c r="V9" s="2026"/>
      <c r="W9" s="1971" t="s">
        <v>126</v>
      </c>
    </row>
    <row customHeight="1" ht="30">
      <c r="D10" s="1971"/>
      <c r="E10" s="1314" t="s">
        <v>88</v>
      </c>
      <c r="F10" s="1314" t="s">
        <v>127</v>
      </c>
      <c r="G10" s="1971"/>
      <c r="H10" s="1971"/>
      <c r="I10" s="1971"/>
      <c r="J10" s="1971"/>
      <c r="K10" s="96" t="s">
        <v>107</v>
      </c>
      <c r="L10" s="1971" t="s">
        <v>87</v>
      </c>
      <c r="M10" s="1971"/>
      <c r="N10" s="96" t="s">
        <v>128</v>
      </c>
      <c r="O10" s="96" t="s">
        <v>107</v>
      </c>
      <c r="P10" s="1971" t="s">
        <v>87</v>
      </c>
      <c r="Q10" s="1971"/>
      <c r="R10" s="96" t="s">
        <v>128</v>
      </c>
      <c r="S10" s="271" t="s">
        <v>107</v>
      </c>
      <c r="T10" s="1971" t="s">
        <v>87</v>
      </c>
      <c r="U10" s="1971"/>
      <c r="V10" s="271" t="s">
        <v>88</v>
      </c>
      <c r="W10" s="1971"/>
      <c r="Z10" s="1288" t="s">
        <v>129</v>
      </c>
      <c r="AA10" s="1288" t="s">
        <v>130</v>
      </c>
      <c r="AB10" s="1288" t="s">
        <v>131</v>
      </c>
      <c r="AC10" s="1288" t="s">
        <v>132</v>
      </c>
      <c r="AD10" s="1288" t="s">
        <v>133</v>
      </c>
      <c r="AE10" s="1288" t="s">
        <v>134</v>
      </c>
      <c r="AF10" s="1288" t="s">
        <v>135</v>
      </c>
      <c r="AG10" s="1288" t="s">
        <v>136</v>
      </c>
      <c r="AH10" s="1288" t="s">
        <v>137</v>
      </c>
      <c r="AI10" s="1288" t="s">
        <v>138</v>
      </c>
      <c r="AJ10" s="1288" t="s">
        <v>139</v>
      </c>
      <c r="AK10" s="1288" t="s">
        <v>140</v>
      </c>
      <c r="AL10" s="1288" t="s">
        <v>141</v>
      </c>
      <c r="AM10" s="1288" t="s">
        <v>142</v>
      </c>
      <c r="AN10" s="1288" t="s">
        <v>143</v>
      </c>
      <c r="AO10" s="1288" t="s">
        <v>144</v>
      </c>
      <c r="AP10" s="1288" t="s">
        <v>145</v>
      </c>
      <c r="AQ10" s="1288" t="s">
        <v>146</v>
      </c>
    </row>
    <row s="2801" customFormat="1" customHeight="1" ht="12" hidden="1">
      <c r="D11" s="1268" t="s">
        <v>108</v>
      </c>
      <c r="E11" s="1268" t="s">
        <v>109</v>
      </c>
      <c r="F11" s="1268"/>
      <c r="G11" s="1268" t="s">
        <v>89</v>
      </c>
      <c r="H11" s="2018" t="s">
        <v>110</v>
      </c>
      <c r="I11" s="2018"/>
      <c r="J11" s="1268" t="s">
        <v>91</v>
      </c>
      <c r="K11" s="1268" t="s">
        <v>92</v>
      </c>
      <c r="L11" s="2018" t="s">
        <v>111</v>
      </c>
      <c r="M11" s="2018"/>
      <c r="N11" s="1268" t="s">
        <v>147</v>
      </c>
      <c r="O11" s="1268" t="s">
        <v>148</v>
      </c>
      <c r="P11" s="2018" t="s">
        <v>149</v>
      </c>
      <c r="Q11" s="2018"/>
      <c r="R11" s="1268" t="s">
        <v>150</v>
      </c>
      <c r="S11" s="1268" t="s">
        <v>149</v>
      </c>
      <c r="T11" s="2018" t="s">
        <v>150</v>
      </c>
      <c r="U11" s="2018"/>
      <c r="V11" s="1268" t="s">
        <v>151</v>
      </c>
      <c r="W11" s="1268" t="s">
        <v>152</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6" customFormat="1" customHeight="1" ht="17.25">
      <c r="A13" s="314"/>
      <c r="C13" s="195"/>
      <c r="D13" s="1991">
        <v>1</v>
      </c>
      <c r="E13" s="1993" t="s">
        <v>153</v>
      </c>
      <c r="F13" s="1995" t="s">
        <v>61</v>
      </c>
      <c r="G13" s="2821"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822"/>
      <c r="I13" s="2822">
        <v>1</v>
      </c>
      <c r="J13" s="2823" t="s">
        <v>154</v>
      </c>
      <c r="K13" s="2824" t="s">
        <v>56</v>
      </c>
      <c r="L13" s="2825"/>
      <c r="M13" s="2825" t="s">
        <v>108</v>
      </c>
      <c r="N13" s="2826" t="s">
        <v>24</v>
      </c>
      <c r="O13" s="2824" t="s">
        <v>56</v>
      </c>
      <c r="P13" s="2825"/>
      <c r="Q13" s="2825" t="s">
        <v>108</v>
      </c>
      <c r="R13" s="2827" t="s">
        <v>24</v>
      </c>
      <c r="S13" s="2828" t="s">
        <v>56</v>
      </c>
      <c r="T13" s="2825"/>
      <c r="U13" s="2825" t="s">
        <v>108</v>
      </c>
      <c r="V13" s="2827" t="s">
        <v>24</v>
      </c>
      <c r="W13" s="2823"/>
      <c r="Y13" s="1296"/>
      <c r="Z13" s="1296"/>
      <c r="AA13" s="1296"/>
      <c r="AB13" s="1296" t="s">
        <v>155</v>
      </c>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Производство тепловой энергии. Комбинированная выработка с уст. мощностью производства электрической энергии 25 МВт и более</v>
      </c>
      <c r="AJ13" s="1296" t="str">
        <f>IF($J$13=0,"",$J$13)</f>
        <v>Тарифы на тепловую энергию (мощность) на коллекторах источника тепловой энергии</v>
      </c>
      <c r="AK13" s="1296" t="str">
        <f>IF($K$13="нет","без дифференциации",IF($N$13=0,"",$N$13))</f>
        <v>без дифференциации</v>
      </c>
      <c r="AL13" s="1296" t="str">
        <f>IF($O$13="нет","без дифференциации",IF($R$13=0,"",$R$13))</f>
        <v>без дифференциации</v>
      </c>
      <c r="AM13" s="1296" t="str">
        <f>IF($S$13="нет","без дифференциации",IF($V$13=0,"",$V$13))</f>
        <v>без дифференциации</v>
      </c>
      <c r="AN13" s="1296">
        <f>$I$13</f>
        <v>1</v>
      </c>
      <c r="AO13" s="1296" t="str">
        <f>$I$13&amp;"."&amp;$M$13</f>
        <v>1.1</v>
      </c>
      <c r="AP13" s="1296" t="str">
        <f>$I$13&amp;"."&amp;$M$13&amp;"."&amp;$Q$13</f>
        <v>1.1.1</v>
      </c>
      <c r="AQ13" s="1296" t="str">
        <f>$I$13&amp;"."&amp;$M$13&amp;"."&amp;$Q$13&amp;"."&amp;$U$13</f>
        <v>1.1.1.1</v>
      </c>
    </row>
    <row s="2816" customFormat="1" customHeight="1" ht="17.25">
      <c r="A14" s="314"/>
      <c r="C14" s="313"/>
      <c r="D14" s="1991"/>
      <c r="E14" s="1993"/>
      <c r="F14" s="1996"/>
      <c r="G14" s="2821"/>
      <c r="H14" s="2822"/>
      <c r="I14" s="2822"/>
      <c r="J14" s="2823"/>
      <c r="K14" s="2832"/>
      <c r="L14" s="2825"/>
      <c r="M14" s="2825"/>
      <c r="N14" s="2826" t="s">
        <v>24</v>
      </c>
      <c r="O14" s="2832"/>
      <c r="P14" s="2825"/>
      <c r="Q14" s="2825"/>
      <c r="R14" s="2827" t="s">
        <v>24</v>
      </c>
      <c r="S14" s="2828"/>
      <c r="T14" s="2833"/>
      <c r="U14" s="2834"/>
      <c r="V14" s="2835" t="s">
        <v>161</v>
      </c>
      <c r="W14" s="2836"/>
      <c r="Y14" s="1288"/>
      <c r="Z14" s="1288"/>
      <c r="AA14" s="1288"/>
      <c r="AB14" s="1288"/>
      <c r="AC14" s="1288"/>
      <c r="AD14" s="1288"/>
      <c r="AE14" s="1288"/>
      <c r="AF14" s="1288"/>
      <c r="AG14" s="1288"/>
      <c r="AH14" s="1288"/>
      <c r="AI14" s="1288"/>
      <c r="AJ14" s="1288"/>
      <c r="AK14" s="1288"/>
      <c r="AL14" s="1288"/>
      <c r="AM14" s="1288"/>
      <c r="AN14" s="1288"/>
      <c r="AO14" s="1288"/>
      <c r="AP14" s="1288"/>
      <c r="AQ14" s="1288"/>
    </row>
    <row s="2837" customFormat="1" customHeight="1" ht="17.25">
      <c r="A15" s="314"/>
      <c r="C15" s="195"/>
      <c r="D15" s="1991"/>
      <c r="E15" s="1993"/>
      <c r="F15" s="1996"/>
      <c r="G15" s="2821"/>
      <c r="H15" s="2838"/>
      <c r="I15" s="2838"/>
      <c r="J15" s="2839"/>
      <c r="K15" s="2832"/>
      <c r="L15" s="2838"/>
      <c r="M15" s="2838"/>
      <c r="N15" s="2827" t="s">
        <v>24</v>
      </c>
      <c r="O15" s="2840"/>
      <c r="P15" s="2841"/>
      <c r="Q15" s="2842"/>
      <c r="R15" s="2843" t="s">
        <v>162</v>
      </c>
      <c r="S15" s="2844"/>
      <c r="T15" s="2845"/>
      <c r="U15" s="2846"/>
      <c r="V15" s="2847"/>
      <c r="W15" s="2848"/>
      <c r="Y15" s="1296"/>
      <c r="Z15" s="1296"/>
      <c r="AA15" s="1296"/>
      <c r="AB15" s="1296"/>
      <c r="AC15" s="1296"/>
      <c r="AD15" s="1296"/>
      <c r="AE15" s="1296"/>
      <c r="AF15" s="1296"/>
      <c r="AG15" s="1296"/>
      <c r="AH15" s="1296"/>
      <c r="AI15" s="1296"/>
      <c r="AJ15" s="1296"/>
      <c r="AK15" s="1296"/>
      <c r="AL15" s="1296"/>
      <c r="AM15" s="1296"/>
      <c r="AN15" s="1296"/>
      <c r="AO15" s="1296"/>
      <c r="AP15" s="1296"/>
      <c r="AQ15" s="1296"/>
    </row>
    <row s="2837" customFormat="1" customHeight="1" ht="17.25">
      <c r="A16" s="314"/>
      <c r="C16" s="313"/>
      <c r="D16" s="1991"/>
      <c r="E16" s="1993"/>
      <c r="F16" s="1996"/>
      <c r="G16" s="2821"/>
      <c r="H16" s="2838"/>
      <c r="I16" s="2838"/>
      <c r="J16" s="2839"/>
      <c r="K16" s="2840"/>
      <c r="L16" s="2849"/>
      <c r="M16" s="2850"/>
      <c r="N16" s="2851" t="s">
        <v>163</v>
      </c>
      <c r="O16" s="2852"/>
      <c r="P16" s="2853"/>
      <c r="Q16" s="2854"/>
      <c r="R16" s="2855"/>
      <c r="S16" s="2856"/>
      <c r="T16" s="2857"/>
      <c r="U16" s="2858"/>
      <c r="V16" s="2859"/>
      <c r="W16" s="2860"/>
      <c r="Y16" s="1288"/>
      <c r="Z16" s="1288"/>
      <c r="AA16" s="1288"/>
      <c r="AB16" s="1288"/>
      <c r="AC16" s="1288"/>
      <c r="AD16" s="1288"/>
      <c r="AE16" s="1288"/>
      <c r="AF16" s="1288"/>
      <c r="AG16" s="1288"/>
      <c r="AH16" s="1288"/>
      <c r="AI16" s="1288"/>
      <c r="AJ16" s="1288"/>
      <c r="AK16" s="1288"/>
      <c r="AL16" s="1288"/>
      <c r="AM16" s="1288"/>
      <c r="AN16" s="1288"/>
      <c r="AO16" s="1288"/>
      <c r="AP16" s="1288"/>
      <c r="AQ16" s="1288"/>
    </row>
    <row s="2816" customFormat="1" customHeight="1" ht="17.25">
      <c r="A17" s="314"/>
      <c r="C17" s="313"/>
      <c r="D17" s="1992"/>
      <c r="E17" s="1994"/>
      <c r="F17" s="1997"/>
      <c r="G17" s="2864"/>
      <c r="H17" s="2865"/>
      <c r="I17" s="2866"/>
      <c r="J17" s="2867" t="s">
        <v>164</v>
      </c>
      <c r="K17" s="2868"/>
      <c r="L17" s="2869"/>
      <c r="M17" s="2870"/>
      <c r="N17" s="2871"/>
      <c r="O17" s="2872"/>
      <c r="P17" s="2873"/>
      <c r="Q17" s="2874"/>
      <c r="R17" s="2875"/>
      <c r="S17" s="2876"/>
      <c r="T17" s="2877"/>
      <c r="U17" s="2878"/>
      <c r="V17" s="2879"/>
      <c r="W17" s="2880"/>
      <c r="Y17" s="1288"/>
      <c r="Z17" s="1288"/>
      <c r="AA17" s="1288"/>
      <c r="AB17" s="1288"/>
      <c r="AC17" s="1288"/>
      <c r="AD17" s="1288"/>
      <c r="AE17" s="1288"/>
      <c r="AF17" s="1288"/>
      <c r="AG17" s="1288"/>
      <c r="AH17" s="1288"/>
      <c r="AI17" s="1288"/>
      <c r="AJ17" s="1288"/>
      <c r="AK17" s="1288"/>
      <c r="AL17" s="1288"/>
      <c r="AM17" s="1288"/>
      <c r="AN17" s="1288"/>
      <c r="AO17" s="1288"/>
      <c r="AP17" s="1288"/>
      <c r="AQ17" s="1288"/>
    </row>
    <row s="2881" customFormat="1" customHeight="1" ht="17.25">
      <c r="A18" s="314"/>
      <c r="C18" s="195"/>
      <c r="D18" s="1991">
        <v>2</v>
      </c>
      <c r="E18" s="1993" t="s">
        <v>165</v>
      </c>
      <c r="F18" s="1995" t="s">
        <v>61</v>
      </c>
      <c r="G18" s="2821" t="str">
        <f>INDEX(HEAT_PT_VED_NAME,MATCH(4190068,HEAT_PT_VED_ID,0))</f>
        <v>Передача. Тепловая энергия</v>
      </c>
      <c r="H18" s="2822"/>
      <c r="I18" s="2822">
        <v>1</v>
      </c>
      <c r="J18" s="2823" t="s">
        <v>166</v>
      </c>
      <c r="K18" s="2824" t="s">
        <v>56</v>
      </c>
      <c r="L18" s="2825"/>
      <c r="M18" s="2825" t="s">
        <v>108</v>
      </c>
      <c r="N18" s="2826" t="s">
        <v>24</v>
      </c>
      <c r="O18" s="2824" t="s">
        <v>56</v>
      </c>
      <c r="P18" s="2825"/>
      <c r="Q18" s="2825" t="s">
        <v>108</v>
      </c>
      <c r="R18" s="2827" t="s">
        <v>24</v>
      </c>
      <c r="S18" s="2828" t="s">
        <v>56</v>
      </c>
      <c r="T18" s="2825"/>
      <c r="U18" s="2825" t="s">
        <v>108</v>
      </c>
      <c r="V18" s="2827" t="s">
        <v>24</v>
      </c>
      <c r="W18" s="2823"/>
      <c r="X18" s="1296"/>
      <c r="Y18" s="1296"/>
      <c r="Z18" s="1296"/>
      <c r="AA18" s="1296"/>
      <c r="AB18" s="1296" t="s">
        <v>167</v>
      </c>
      <c r="AC18" s="1296" t="s">
        <v>168</v>
      </c>
      <c r="AD18" s="1296" t="s">
        <v>169</v>
      </c>
      <c r="AE18" s="1296" t="s">
        <v>170</v>
      </c>
      <c r="AF18" s="1296" t="s">
        <v>171</v>
      </c>
      <c r="AG18" s="1296" t="s">
        <v>172</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Передача. Тепловая энергия</v>
      </c>
      <c r="AJ18" s="1296" t="str">
        <f>IF($J$18=0,"",$J$18)</f>
        <v>Тарифы на тепловую энергию (мощность), поставляемую потребителям</v>
      </c>
      <c r="AK18" s="1296" t="str">
        <f>IF($K$18="нет","без дифференциации",IF($N$18=0,"",$N$18))</f>
        <v>без дифференциации</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81" customFormat="1" customHeight="1" ht="17.25">
      <c r="A19" s="314"/>
      <c r="C19" s="313"/>
      <c r="D19" s="1991"/>
      <c r="E19" s="1993"/>
      <c r="F19" s="1996"/>
      <c r="G19" s="2821"/>
      <c r="H19" s="2822"/>
      <c r="I19" s="2822"/>
      <c r="J19" s="2823"/>
      <c r="K19" s="2832"/>
      <c r="L19" s="2825"/>
      <c r="M19" s="2825"/>
      <c r="N19" s="2826" t="s">
        <v>24</v>
      </c>
      <c r="O19" s="2832"/>
      <c r="P19" s="2825"/>
      <c r="Q19" s="2825"/>
      <c r="R19" s="2827" t="s">
        <v>24</v>
      </c>
      <c r="S19" s="2828"/>
      <c r="T19" s="2883"/>
      <c r="U19" s="2884"/>
      <c r="V19" s="2885" t="s">
        <v>161</v>
      </c>
      <c r="W19" s="2886"/>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81" customFormat="1" customHeight="1" ht="17.25">
      <c r="A20" s="314"/>
      <c r="C20" s="313"/>
      <c r="D20" s="1992"/>
      <c r="E20" s="1994"/>
      <c r="F20" s="1996"/>
      <c r="G20" s="2864"/>
      <c r="H20" s="2838"/>
      <c r="I20" s="2838"/>
      <c r="J20" s="2839"/>
      <c r="K20" s="2832"/>
      <c r="L20" s="2838"/>
      <c r="M20" s="2838"/>
      <c r="N20" s="2827" t="s">
        <v>24</v>
      </c>
      <c r="O20" s="2840"/>
      <c r="P20" s="2887"/>
      <c r="Q20" s="2888"/>
      <c r="R20" s="2889" t="s">
        <v>162</v>
      </c>
      <c r="S20" s="2890"/>
      <c r="T20" s="2891"/>
      <c r="U20" s="2892"/>
      <c r="V20" s="2893"/>
      <c r="W20" s="2894"/>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81" customFormat="1" customHeight="1" ht="17.25">
      <c r="A21" s="314"/>
      <c r="C21" s="313"/>
      <c r="D21" s="1992"/>
      <c r="E21" s="1994"/>
      <c r="F21" s="1996"/>
      <c r="G21" s="2864"/>
      <c r="H21" s="2838"/>
      <c r="I21" s="2838"/>
      <c r="J21" s="2839"/>
      <c r="K21" s="2840"/>
      <c r="L21" s="2895"/>
      <c r="M21" s="2896"/>
      <c r="N21" s="2897" t="s">
        <v>163</v>
      </c>
      <c r="O21" s="2898"/>
      <c r="P21" s="2899"/>
      <c r="Q21" s="2900"/>
      <c r="R21" s="2901"/>
      <c r="S21" s="2902"/>
      <c r="T21" s="2903"/>
      <c r="U21" s="2904"/>
      <c r="V21" s="2905"/>
      <c r="W21" s="2906"/>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81" customFormat="1" customHeight="1" ht="17.25">
      <c r="A22" s="314"/>
      <c r="C22" s="313"/>
      <c r="D22" s="1992"/>
      <c r="E22" s="1994"/>
      <c r="F22" s="1997"/>
      <c r="G22" s="2864"/>
      <c r="H22" s="2907"/>
      <c r="I22" s="2908"/>
      <c r="J22" s="2909" t="s">
        <v>164</v>
      </c>
      <c r="K22" s="2910"/>
      <c r="L22" s="2911"/>
      <c r="M22" s="2912"/>
      <c r="N22" s="2913"/>
      <c r="O22" s="2914"/>
      <c r="P22" s="2915"/>
      <c r="Q22" s="2916"/>
      <c r="R22" s="2917"/>
      <c r="S22" s="2918"/>
      <c r="T22" s="2919"/>
      <c r="U22" s="2920"/>
      <c r="V22" s="2921"/>
      <c r="W22" s="292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81" customFormat="1" customHeight="1" ht="17.25">
      <c r="A23" s="314"/>
      <c r="C23" s="195"/>
      <c r="D23" s="1991">
        <v>3</v>
      </c>
      <c r="E23" s="1993" t="s">
        <v>173</v>
      </c>
      <c r="F23" s="1995" t="s">
        <v>61</v>
      </c>
      <c r="G23" s="2821" t="str">
        <f>INDEX(HEAT_PT_VED_NAME,MATCH(4190067,HEAT_PT_VED_ID,0))</f>
        <v>Производство. Теплоноситель</v>
      </c>
      <c r="H23" s="2822"/>
      <c r="I23" s="2822">
        <v>1</v>
      </c>
      <c r="J23" s="2823" t="s">
        <v>174</v>
      </c>
      <c r="K23" s="2824" t="s">
        <v>56</v>
      </c>
      <c r="L23" s="2825"/>
      <c r="M23" s="2825" t="s">
        <v>108</v>
      </c>
      <c r="N23" s="2826" t="s">
        <v>24</v>
      </c>
      <c r="O23" s="2824" t="s">
        <v>56</v>
      </c>
      <c r="P23" s="2825"/>
      <c r="Q23" s="2825" t="s">
        <v>108</v>
      </c>
      <c r="R23" s="2827" t="s">
        <v>24</v>
      </c>
      <c r="S23" s="2828" t="s">
        <v>56</v>
      </c>
      <c r="T23" s="2825"/>
      <c r="U23" s="2825" t="s">
        <v>108</v>
      </c>
      <c r="V23" s="2827" t="s">
        <v>24</v>
      </c>
      <c r="W23" s="2823"/>
      <c r="X23" s="1296"/>
      <c r="Y23" s="1296"/>
      <c r="Z23" s="1296"/>
      <c r="AA23" s="1296"/>
      <c r="AB23" s="1296" t="s">
        <v>175</v>
      </c>
      <c r="AC23" s="1296" t="s">
        <v>176</v>
      </c>
      <c r="AD23" s="1296" t="s">
        <v>177</v>
      </c>
      <c r="AE23" s="1296" t="s">
        <v>178</v>
      </c>
      <c r="AF23" s="1296" t="s">
        <v>179</v>
      </c>
      <c r="AG23" s="1296" t="s">
        <v>180</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Производство. Теплоноситель</v>
      </c>
      <c r="AJ23" s="1296" t="str">
        <f>IF($J$23=0,"",$J$23)</f>
        <v>Тарифы на теплоноситель, поставляемый потребителям </v>
      </c>
      <c r="AK23" s="1296" t="str">
        <f>IF($K$23="нет","без дифференциации",IF($N$23=0,"",$N$23))</f>
        <v>без дифференциации</v>
      </c>
      <c r="AL23" s="1296" t="str">
        <f>IF($O$23="нет","без дифференциации",IF($R$23=0,"",$R$23))</f>
        <v>без дифференциации</v>
      </c>
      <c r="AM23" s="1296" t="str">
        <f>IF($S$23="нет","без дифференциации",IF($V$23=0,"",$V$23))</f>
        <v>без дифференциации</v>
      </c>
      <c r="AN23" s="1813">
        <f>$I$23</f>
        <v>1</v>
      </c>
      <c r="AO23" s="1296" t="str">
        <f>$I$23&amp;"."&amp;$M$23</f>
        <v>1.1</v>
      </c>
      <c r="AP23" s="1288" t="str">
        <f>$I$23&amp;"."&amp;$M$23&amp;"."&amp;$Q$23</f>
        <v>1.1.1</v>
      </c>
      <c r="AQ23" s="1288" t="str">
        <f>$I$23&amp;"."&amp;$M$23&amp;"."&amp;$Q$23&amp;"."&amp;$U$23</f>
        <v>1.1.1.1</v>
      </c>
    </row>
    <row s="2881" customFormat="1" customHeight="1" ht="17.25">
      <c r="A24" s="314"/>
      <c r="C24" s="313"/>
      <c r="D24" s="1991"/>
      <c r="E24" s="1993"/>
      <c r="F24" s="1996"/>
      <c r="G24" s="2821"/>
      <c r="H24" s="2822"/>
      <c r="I24" s="2822"/>
      <c r="J24" s="2823"/>
      <c r="K24" s="2832"/>
      <c r="L24" s="2825"/>
      <c r="M24" s="2825"/>
      <c r="N24" s="2826" t="s">
        <v>24</v>
      </c>
      <c r="O24" s="2832"/>
      <c r="P24" s="2825"/>
      <c r="Q24" s="2825"/>
      <c r="R24" s="2827" t="s">
        <v>24</v>
      </c>
      <c r="S24" s="2828"/>
      <c r="T24" s="2923"/>
      <c r="U24" s="2924"/>
      <c r="V24" s="2925" t="s">
        <v>161</v>
      </c>
      <c r="W24" s="2926"/>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81" customFormat="1" customHeight="1" ht="17.25">
      <c r="A25" s="314"/>
      <c r="C25" s="313"/>
      <c r="D25" s="1992"/>
      <c r="E25" s="1994"/>
      <c r="F25" s="1996"/>
      <c r="G25" s="2864"/>
      <c r="H25" s="2838"/>
      <c r="I25" s="2838"/>
      <c r="J25" s="2839"/>
      <c r="K25" s="2832"/>
      <c r="L25" s="2838"/>
      <c r="M25" s="2838"/>
      <c r="N25" s="2827" t="s">
        <v>24</v>
      </c>
      <c r="O25" s="2840"/>
      <c r="P25" s="2927"/>
      <c r="Q25" s="2928"/>
      <c r="R25" s="2929" t="s">
        <v>162</v>
      </c>
      <c r="S25" s="2930"/>
      <c r="T25" s="2931"/>
      <c r="U25" s="2932"/>
      <c r="V25" s="2933"/>
      <c r="W25" s="2934"/>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81" customFormat="1" customHeight="1" ht="17.25">
      <c r="A26" s="314"/>
      <c r="C26" s="313"/>
      <c r="D26" s="1992"/>
      <c r="E26" s="1994"/>
      <c r="F26" s="1996"/>
      <c r="G26" s="2864"/>
      <c r="H26" s="2838"/>
      <c r="I26" s="2838"/>
      <c r="J26" s="2839"/>
      <c r="K26" s="2840"/>
      <c r="L26" s="2935"/>
      <c r="M26" s="2936"/>
      <c r="N26" s="2937" t="s">
        <v>163</v>
      </c>
      <c r="O26" s="2938"/>
      <c r="P26" s="2939"/>
      <c r="Q26" s="2940"/>
      <c r="R26" s="2941"/>
      <c r="S26" s="2942"/>
      <c r="T26" s="2943"/>
      <c r="U26" s="2944"/>
      <c r="V26" s="2945"/>
      <c r="W26" s="2946"/>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81" customFormat="1" customHeight="1" ht="17.25">
      <c r="A27" s="314"/>
      <c r="C27" s="313"/>
      <c r="D27" s="1992"/>
      <c r="E27" s="1994"/>
      <c r="F27" s="1997"/>
      <c r="G27" s="2864"/>
      <c r="H27" s="2947"/>
      <c r="I27" s="2948"/>
      <c r="J27" s="2949" t="s">
        <v>164</v>
      </c>
      <c r="K27" s="2950"/>
      <c r="L27" s="2951"/>
      <c r="M27" s="2952"/>
      <c r="N27" s="2953"/>
      <c r="O27" s="2954"/>
      <c r="P27" s="2955"/>
      <c r="Q27" s="2956"/>
      <c r="R27" s="2957"/>
      <c r="S27" s="2958"/>
      <c r="T27" s="2959"/>
      <c r="U27" s="2960"/>
      <c r="V27" s="2961"/>
      <c r="W27" s="296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81" customFormat="1" customHeight="1" ht="17.25">
      <c r="A28" s="314"/>
      <c r="C28" s="195"/>
      <c r="D28" s="1991">
        <v>4</v>
      </c>
      <c r="E28" s="1993" t="s">
        <v>181</v>
      </c>
      <c r="F28" s="1995" t="s">
        <v>56</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182</v>
      </c>
      <c r="AD28" s="1296" t="s">
        <v>183</v>
      </c>
      <c r="AE28" s="1296" t="s">
        <v>184</v>
      </c>
      <c r="AF28" s="1296" t="s">
        <v>185</v>
      </c>
      <c r="AG28" s="1296" t="s">
        <v>186</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81"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81"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81"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81"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81" customFormat="1" customHeight="1" ht="17.25">
      <c r="A33" s="314"/>
      <c r="C33" s="195"/>
      <c r="D33" s="1991">
        <v>5</v>
      </c>
      <c r="E33" s="1993" t="s">
        <v>187</v>
      </c>
      <c r="F33" s="1995" t="s">
        <v>56</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188</v>
      </c>
      <c r="AD33" s="1296" t="s">
        <v>189</v>
      </c>
      <c r="AE33" s="1296" t="s">
        <v>190</v>
      </c>
      <c r="AF33" s="1296" t="s">
        <v>191</v>
      </c>
      <c r="AG33" s="1296" t="s">
        <v>192</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81"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81"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81"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81"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81" customFormat="1" customHeight="1" ht="17.25">
      <c r="A38" s="314"/>
      <c r="C38" s="195"/>
      <c r="D38" s="1991">
        <v>6</v>
      </c>
      <c r="E38" s="1993" t="s">
        <v>193</v>
      </c>
      <c r="F38" s="1995" t="s">
        <v>56</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194</v>
      </c>
      <c r="AD38" s="1296" t="s">
        <v>195</v>
      </c>
      <c r="AE38" s="1296" t="s">
        <v>196</v>
      </c>
      <c r="AF38" s="1296" t="s">
        <v>197</v>
      </c>
      <c r="AG38" s="1296" t="s">
        <v>198</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81"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81"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87"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81"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88" customFormat="1" customHeight="1" ht="17.25">
      <c r="A43" s="314"/>
      <c r="C43" s="195"/>
      <c r="D43" s="2012">
        <v>7</v>
      </c>
      <c r="E43" s="2015" t="s">
        <v>199</v>
      </c>
      <c r="F43" s="1995" t="s">
        <v>56</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200</v>
      </c>
      <c r="AD43" s="1296" t="s">
        <v>201</v>
      </c>
      <c r="AE43" s="1296" t="s">
        <v>202</v>
      </c>
      <c r="AF43" s="1296" t="s">
        <v>203</v>
      </c>
      <c r="AG43" s="1296" t="s">
        <v>204</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88"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88"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87"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88"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88" customFormat="1" customHeight="1" ht="17.25">
      <c r="A48" s="314"/>
      <c r="C48" s="195"/>
      <c r="D48" s="1991">
        <v>8</v>
      </c>
      <c r="E48" s="1993" t="s">
        <v>205</v>
      </c>
      <c r="F48" s="1995" t="s">
        <v>56</v>
      </c>
      <c r="G48" s="2995" t="s">
        <v>24</v>
      </c>
      <c r="H48" s="2996"/>
      <c r="I48" s="2997"/>
      <c r="J48" s="2998"/>
      <c r="K48" s="2999"/>
      <c r="L48" s="2999"/>
      <c r="M48" s="2999"/>
      <c r="N48" s="3000"/>
      <c r="O48" s="2999"/>
      <c r="P48" s="2999"/>
      <c r="Q48" s="2999"/>
      <c r="R48" s="3001"/>
      <c r="S48" s="2999"/>
      <c r="T48" s="2999"/>
      <c r="U48" s="2999"/>
      <c r="V48" s="3001"/>
      <c r="W48" s="3002"/>
      <c r="X48" s="1296"/>
      <c r="Y48" s="1296"/>
      <c r="Z48" s="1296"/>
      <c r="AA48" s="1296"/>
      <c r="AB48" s="1296"/>
      <c r="AC48" s="1296" t="s">
        <v>206</v>
      </c>
      <c r="AD48" s="1296" t="s">
        <v>207</v>
      </c>
      <c r="AE48" s="1296" t="s">
        <v>208</v>
      </c>
      <c r="AF48" s="1296" t="s">
        <v>209</v>
      </c>
      <c r="AG48" s="1296" t="s">
        <v>210</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88" customFormat="1" customHeight="1" ht="17.25">
      <c r="A49" s="314"/>
      <c r="C49" s="313"/>
      <c r="D49" s="1991"/>
      <c r="E49" s="1993"/>
      <c r="F49" s="1996"/>
      <c r="G49" s="2995" t="s">
        <v>24</v>
      </c>
      <c r="H49" s="3003"/>
      <c r="I49" s="3004"/>
      <c r="J49" s="3005"/>
      <c r="K49" s="3006"/>
      <c r="L49" s="3006"/>
      <c r="M49" s="3006"/>
      <c r="N49" s="3007"/>
      <c r="O49" s="3006"/>
      <c r="P49" s="3006"/>
      <c r="Q49" s="3006"/>
      <c r="R49" s="3008"/>
      <c r="S49" s="3006"/>
      <c r="T49" s="3009"/>
      <c r="U49" s="3009"/>
      <c r="V49" s="3009"/>
      <c r="W49" s="3010"/>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88" customFormat="1" customHeight="1" ht="17.25">
      <c r="A50" s="314"/>
      <c r="C50" s="313"/>
      <c r="D50" s="1992"/>
      <c r="E50" s="1994"/>
      <c r="F50" s="1996"/>
      <c r="G50" s="3011" t="s">
        <v>24</v>
      </c>
      <c r="H50" s="3003"/>
      <c r="I50" s="3004"/>
      <c r="J50" s="3012"/>
      <c r="K50" s="3006"/>
      <c r="L50" s="3006"/>
      <c r="M50" s="3006"/>
      <c r="N50" s="3008"/>
      <c r="O50" s="3006"/>
      <c r="P50" s="3006"/>
      <c r="Q50" s="3009"/>
      <c r="R50" s="3009"/>
      <c r="S50" s="3013"/>
      <c r="T50" s="3013"/>
      <c r="U50" s="3013"/>
      <c r="V50" s="3013"/>
      <c r="W50" s="3010"/>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87" customFormat="1" customHeight="1" ht="17.25">
      <c r="A51" s="314"/>
      <c r="C51" s="195"/>
      <c r="D51" s="1992"/>
      <c r="E51" s="1994"/>
      <c r="F51" s="1996"/>
      <c r="G51" s="3011" t="s">
        <v>24</v>
      </c>
      <c r="H51" s="3003"/>
      <c r="I51" s="3004"/>
      <c r="J51" s="3012"/>
      <c r="K51" s="3006"/>
      <c r="L51" s="3009"/>
      <c r="M51" s="3009"/>
      <c r="N51" s="3009"/>
      <c r="O51" s="3009"/>
      <c r="P51" s="3009"/>
      <c r="Q51" s="3009"/>
      <c r="R51" s="3009"/>
      <c r="S51" s="3013"/>
      <c r="T51" s="3013"/>
      <c r="U51" s="3013"/>
      <c r="V51" s="3013"/>
      <c r="W51" s="3010"/>
      <c r="Y51" s="1296"/>
      <c r="Z51" s="1296"/>
      <c r="AA51" s="1296"/>
      <c r="AB51" s="1296"/>
      <c r="AC51" s="1296"/>
      <c r="AD51" s="1296"/>
      <c r="AE51" s="1296"/>
      <c r="AF51" s="1296"/>
      <c r="AG51" s="1296"/>
      <c r="AH51" s="1296"/>
      <c r="AI51" s="1296"/>
      <c r="AJ51" s="1296"/>
      <c r="AK51" s="1296"/>
      <c r="AL51" s="1296"/>
      <c r="AM51" s="1296"/>
      <c r="AN51" s="1296"/>
      <c r="AO51" s="1296"/>
      <c r="AP51" s="1296"/>
      <c r="AQ51" s="1296"/>
    </row>
    <row s="2988" customFormat="1" customHeight="1" ht="17.25">
      <c r="A52" s="314"/>
      <c r="C52" s="313"/>
      <c r="D52" s="1992"/>
      <c r="E52" s="1994"/>
      <c r="F52" s="1997"/>
      <c r="G52" s="3011" t="s">
        <v>24</v>
      </c>
      <c r="H52" s="3014"/>
      <c r="I52" s="3015"/>
      <c r="J52" s="3015"/>
      <c r="K52" s="3015"/>
      <c r="L52" s="3015"/>
      <c r="M52" s="3015"/>
      <c r="N52" s="3015"/>
      <c r="O52" s="3015"/>
      <c r="P52" s="3015"/>
      <c r="Q52" s="3015"/>
      <c r="R52" s="3015"/>
      <c r="S52" s="3016"/>
      <c r="T52" s="3016"/>
      <c r="U52" s="3016"/>
      <c r="V52" s="3016"/>
      <c r="W52" s="3017"/>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211</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212</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213</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214</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215</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216</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217</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218</v>
      </c>
      <c r="F62" s="2009"/>
      <c r="G62" s="2010"/>
      <c r="H62" s="2010"/>
      <c r="I62" s="2010"/>
      <c r="J62" s="2010"/>
      <c r="K62" s="2010"/>
      <c r="L62" s="2010"/>
      <c r="M62" s="2010"/>
      <c r="N62" s="2010"/>
      <c r="O62" s="2010"/>
      <c r="P62" s="2010"/>
      <c r="Q62" s="2010"/>
      <c r="R62" s="2010"/>
      <c r="S62" s="2010"/>
      <c r="T62" s="2010"/>
      <c r="U62" s="2010"/>
      <c r="V62" s="2010"/>
      <c r="W62" s="2010"/>
    </row>
    <row s="3024"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3024" customFormat="1" customHeight="1" ht="17.25" hidden="1">
      <c r="A64" s="314"/>
      <c r="C64" s="195"/>
      <c r="D64" s="1991">
        <v>1</v>
      </c>
      <c r="E64" s="1993" t="s">
        <v>219</v>
      </c>
      <c r="F64" s="1995" t="s">
        <v>56</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220</v>
      </c>
      <c r="AD64" s="1296" t="s">
        <v>221</v>
      </c>
      <c r="AE64" s="1296" t="s">
        <v>222</v>
      </c>
      <c r="AF64" s="1296" t="s">
        <v>223</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3024"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3027"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3027"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3024"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3024" customFormat="1" customHeight="1" ht="17.25" hidden="1">
      <c r="A69" s="314"/>
      <c r="C69" s="195"/>
      <c r="D69" s="1991">
        <v>2</v>
      </c>
      <c r="E69" s="1993" t="s">
        <v>224</v>
      </c>
      <c r="F69" s="1995" t="s">
        <v>56</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225</v>
      </c>
      <c r="AD69" s="1296" t="s">
        <v>226</v>
      </c>
      <c r="AE69" s="1296" t="s">
        <v>227</v>
      </c>
      <c r="AF69" s="1296" t="s">
        <v>228</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3024"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3024"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3024"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3024"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3024" customFormat="1" customHeight="1" ht="17.25" hidden="1">
      <c r="A74" s="314"/>
      <c r="C74" s="195"/>
      <c r="D74" s="1991">
        <v>3</v>
      </c>
      <c r="E74" s="1993" t="s">
        <v>229</v>
      </c>
      <c r="F74" s="1995" t="s">
        <v>56</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230</v>
      </c>
      <c r="AD74" s="1296" t="s">
        <v>231</v>
      </c>
      <c r="AE74" s="1296" t="s">
        <v>232</v>
      </c>
      <c r="AF74" s="1296" t="s">
        <v>233</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3024"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3024"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3024"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3024"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3024" customFormat="1" customHeight="1" ht="17.25" hidden="1">
      <c r="A79" s="314"/>
      <c r="C79" s="195"/>
      <c r="D79" s="1991">
        <v>4</v>
      </c>
      <c r="E79" s="1993" t="s">
        <v>234</v>
      </c>
      <c r="F79" s="1995" t="s">
        <v>56</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235</v>
      </c>
      <c r="AD79" s="1296" t="s">
        <v>236</v>
      </c>
      <c r="AE79" s="1296" t="s">
        <v>237</v>
      </c>
      <c r="AF79" s="1296" t="s">
        <v>238</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3024"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3024"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3024"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3024"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3024" customFormat="1" customHeight="1" ht="17.25" hidden="1">
      <c r="A84" s="314"/>
      <c r="C84" s="195"/>
      <c r="D84" s="1991">
        <v>5</v>
      </c>
      <c r="E84" s="1993" t="s">
        <v>239</v>
      </c>
      <c r="F84" s="1995" t="s">
        <v>56</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240</v>
      </c>
      <c r="AD84" s="1296" t="s">
        <v>241</v>
      </c>
      <c r="AE84" s="1296" t="s">
        <v>242</v>
      </c>
      <c r="AF84" s="1296" t="s">
        <v>243</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3024"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3024"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3024"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3024"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3032"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3032" customFormat="1" customHeight="1" ht="17.25" hidden="1">
      <c r="A90" s="314"/>
      <c r="C90" s="195"/>
      <c r="D90" s="1991">
        <v>1</v>
      </c>
      <c r="E90" s="1993" t="s">
        <v>244</v>
      </c>
      <c r="F90" s="1995" t="s">
        <v>56</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245</v>
      </c>
      <c r="AD90" s="1296" t="s">
        <v>246</v>
      </c>
      <c r="AE90" s="1296" t="s">
        <v>247</v>
      </c>
      <c r="AF90" s="1296" t="s">
        <v>248</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3032"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3032"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3032"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3032"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3032" customFormat="1" customHeight="1" ht="17.25" hidden="1">
      <c r="A95" s="314"/>
      <c r="C95" s="195"/>
      <c r="D95" s="1991">
        <v>2</v>
      </c>
      <c r="E95" s="1993" t="s">
        <v>249</v>
      </c>
      <c r="F95" s="1995" t="s">
        <v>56</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250</v>
      </c>
      <c r="AD95" s="1296" t="s">
        <v>251</v>
      </c>
      <c r="AE95" s="1296" t="s">
        <v>252</v>
      </c>
      <c r="AF95" s="1296" t="s">
        <v>253</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3032"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3032"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3032"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3032"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3032" customFormat="1" customHeight="1" ht="17.25" hidden="1">
      <c r="A100" s="314"/>
      <c r="C100" s="195"/>
      <c r="D100" s="1991">
        <v>3</v>
      </c>
      <c r="E100" s="1993" t="s">
        <v>254</v>
      </c>
      <c r="F100" s="1995" t="s">
        <v>56</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255</v>
      </c>
      <c r="AD100" s="1296" t="s">
        <v>256</v>
      </c>
      <c r="AE100" s="1296" t="s">
        <v>257</v>
      </c>
      <c r="AF100" s="1296" t="s">
        <v>258</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3032"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3032"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3032"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3032"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3032"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3032" customFormat="1" customHeight="1" ht="17.25" hidden="1">
      <c r="A106" s="314"/>
      <c r="C106" s="195"/>
      <c r="D106" s="1991">
        <v>1</v>
      </c>
      <c r="E106" s="1993" t="s">
        <v>259</v>
      </c>
      <c r="F106" s="1995" t="s">
        <v>56</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260</v>
      </c>
      <c r="AD106" s="1296" t="s">
        <v>261</v>
      </c>
      <c r="AE106" s="1296" t="s">
        <v>262</v>
      </c>
      <c r="AF106" s="1296" t="s">
        <v>263</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3032"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3032"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3032"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3032"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3032" customFormat="1" customHeight="1" ht="17.25" hidden="1">
      <c r="A111" s="314"/>
      <c r="C111" s="195"/>
      <c r="D111" s="1991">
        <v>2</v>
      </c>
      <c r="E111" s="1993" t="s">
        <v>264</v>
      </c>
      <c r="F111" s="1995" t="s">
        <v>56</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265</v>
      </c>
      <c r="AD111" s="1296" t="s">
        <v>266</v>
      </c>
      <c r="AE111" s="1296" t="s">
        <v>267</v>
      </c>
      <c r="AF111" s="1296" t="s">
        <v>268</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3032"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3032"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3032"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3032"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3032" customFormat="1" customHeight="1" ht="17.25" hidden="1">
      <c r="A116" s="314"/>
      <c r="C116" s="195"/>
      <c r="D116" s="1991">
        <v>3</v>
      </c>
      <c r="E116" s="1993" t="s">
        <v>269</v>
      </c>
      <c r="F116" s="1995" t="s">
        <v>56</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270</v>
      </c>
      <c r="AD116" s="1296" t="s">
        <v>271</v>
      </c>
      <c r="AE116" s="1296" t="s">
        <v>272</v>
      </c>
      <c r="AF116" s="1296" t="s">
        <v>273</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3032"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3032"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3032"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3032"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D18:D22"/>
    <mergeCell ref="E18:E22"/>
    <mergeCell ref="F18:F22"/>
    <mergeCell ref="D23:D27"/>
    <mergeCell ref="E23:E27"/>
    <mergeCell ref="F23:F27"/>
    <mergeCell ref="G23:G27"/>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Q48:Q49"/>
    <mergeCell ref="R48:R49"/>
    <mergeCell ref="S48:S49"/>
    <mergeCell ref="P48:P49"/>
    <mergeCell ref="I48:I51"/>
    <mergeCell ref="H48:H51"/>
    <mergeCell ref="J48:J51"/>
    <mergeCell ref="K48:K51"/>
    <mergeCell ref="M48:M50"/>
    <mergeCell ref="O48:O50"/>
    <mergeCell ref="L48:L50"/>
    <mergeCell ref="N48:N50"/>
    <mergeCell ref="I13:I16"/>
    <mergeCell ref="L13:L15"/>
    <mergeCell ref="N13:N15"/>
    <mergeCell ref="J13:J16"/>
    <mergeCell ref="H13:H16"/>
    <mergeCell ref="M13:M15"/>
    <mergeCell ref="O13:O15"/>
    <mergeCell ref="S13:S14"/>
    <mergeCell ref="P13:P14"/>
    <mergeCell ref="Q13:Q14"/>
    <mergeCell ref="R13:R14"/>
    <mergeCell ref="K13:K16"/>
    <mergeCell ref="I18:I21"/>
    <mergeCell ref="L18:L20"/>
    <mergeCell ref="N18:N20"/>
    <mergeCell ref="J18:J21"/>
    <mergeCell ref="H18:H21"/>
    <mergeCell ref="M18:M20"/>
    <mergeCell ref="O18:O20"/>
    <mergeCell ref="S18:S19"/>
    <mergeCell ref="P18:P19"/>
    <mergeCell ref="Q18:Q19"/>
    <mergeCell ref="R18:R19"/>
    <mergeCell ref="K18:K21"/>
    <mergeCell ref="I23:I26"/>
    <mergeCell ref="L23:L25"/>
    <mergeCell ref="N23:N25"/>
    <mergeCell ref="J23:J26"/>
    <mergeCell ref="H23:H26"/>
    <mergeCell ref="M23:M25"/>
    <mergeCell ref="O23:O25"/>
    <mergeCell ref="S23:S24"/>
    <mergeCell ref="P23:P24"/>
    <mergeCell ref="Q23:Q24"/>
    <mergeCell ref="R23:R24"/>
    <mergeCell ref="K23:K26"/>
  </mergeCells>
  <dataValidations count="58">
    <dataValidation allowBlank="1" showInputMessage="1" showErrorMessage="1" prompt="Выберите виды деятельности, выполнив двойной щелчок левой кнопки мыши по ячейке." sqref="G13:G51 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R33:R34 R38:R39 V33:W33 V38:W38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O33:O34 O38:O39 S33:S34 S38:S39 F13:F51 F52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Для выбора выполните двойной щелчок левой клавиши мыши по соответствующей ячейке." sqref="K4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formula1>DESCRIPTION_TERRITORY</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586BD-87B4-2116-19EE-BCCA4C77F33C}" mc:Ignorable="x14ac xr xr2 xr3">
  <dimension ref="A1:IV14"/>
  <sheetViews>
    <sheetView topLeftCell="A1" showGridLines="0" zoomScale="90" workbookViewId="0">
      <selection activeCell="A1" sqref="A1"/>
    </sheetView>
  </sheetViews>
  <sheetFormatPr defaultColWidth="9.140625" customHeight="1" defaultRowHeight="14.25"/>
  <cols>
    <col min="1" max="1" style="3042" width="9.140625" hidden="1"/>
    <col min="2" max="2" style="3625" width="9.140625" hidden="1"/>
    <col min="3" max="3" style="3042" width="3.7109375" hidden="1" customWidth="1"/>
    <col min="4" max="4" style="3254" width="3.8515625" customWidth="1"/>
    <col min="5" max="5" style="3042" width="6.28125" customWidth="1"/>
    <col min="6" max="6" style="3042" width="27.28125" customWidth="1"/>
    <col min="7" max="7" style="3042" width="16.7109375" customWidth="1"/>
    <col min="8" max="8" style="3042" width="12.7109375" customWidth="1"/>
    <col min="9" max="9" style="3042" width="32.140625" customWidth="1"/>
    <col min="10" max="11" style="3042" width="41.8515625" customWidth="1"/>
    <col min="12" max="12" style="3042"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3042" width="9.140625"/>
  </cols>
  <sheetData>
    <row customHeight="1" ht="14.25" hidden="1"/>
    <row s="2665" customFormat="1" customHeight="1" ht="22.5" hidden="1">
      <c r="A2" s="837"/>
      <c r="B2" s="1168">
        <v>1</v>
      </c>
      <c r="C2" s="1168"/>
      <c r="D2" s="807"/>
      <c r="E2" s="1514"/>
      <c r="F2" s="1569" t="str">
        <f>IF(ROIV_INFO_NAME="","",ROIV_INFO_NAME)</f>
        <v>Филиал "Шатурская ГРЭС" ПАО "Юнипро"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82</v>
      </c>
      <c r="G3" s="1775" t="s">
        <v>83</v>
      </c>
      <c r="H3" s="500"/>
      <c r="I3" s="500"/>
      <c r="J3" s="500"/>
      <c r="K3" s="500"/>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6"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6"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6" customFormat="1" customHeight="1" ht="14.25">
      <c r="A7" s="1163"/>
      <c r="B7" s="1168"/>
      <c r="C7" s="1163"/>
      <c r="D7" s="1525"/>
      <c r="E7" s="1955" t="s">
        <v>295</v>
      </c>
      <c r="F7" s="1956"/>
      <c r="G7" s="1956"/>
      <c r="H7" s="1956"/>
      <c r="I7" s="1956"/>
      <c r="J7" s="1956"/>
      <c r="K7" s="1956"/>
      <c r="L7" s="2321" t="s">
        <v>296</v>
      </c>
      <c r="M7" s="506"/>
      <c r="N7" s="506"/>
      <c r="O7" s="506"/>
      <c r="P7" s="506"/>
      <c r="Q7" s="212"/>
      <c r="R7" s="506"/>
      <c r="S7" s="211"/>
      <c r="T7" s="211"/>
      <c r="U7" s="211"/>
      <c r="V7" s="211"/>
    </row>
    <row s="2656" customFormat="1" customHeight="1" ht="47.25">
      <c r="A8" s="1163"/>
      <c r="B8" s="1168"/>
      <c r="C8" s="1163"/>
      <c r="D8" s="1525"/>
      <c r="E8" s="2326" t="s">
        <v>87</v>
      </c>
      <c r="F8" s="2326" t="s">
        <v>1094</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6" customFormat="1" customHeight="1" ht="56.25">
      <c r="A9" s="1163"/>
      <c r="B9" s="1168"/>
      <c r="C9" s="1163"/>
      <c r="D9" s="1525"/>
      <c r="E9" s="2327"/>
      <c r="F9" s="2327"/>
      <c r="G9" s="1567" t="s">
        <v>1116</v>
      </c>
      <c r="H9" s="1567" t="s">
        <v>1117</v>
      </c>
      <c r="I9" s="1567" t="s">
        <v>1118</v>
      </c>
      <c r="J9" s="2327"/>
      <c r="K9" s="2327"/>
      <c r="L9" s="2322"/>
      <c r="M9" s="506"/>
      <c r="N9" s="506"/>
      <c r="O9" s="506"/>
      <c r="P9" s="506"/>
      <c r="Q9" s="212"/>
      <c r="R9" s="506"/>
      <c r="S9" s="211"/>
      <c r="T9" s="211"/>
      <c r="U9" s="211"/>
      <c r="V9" s="211"/>
    </row>
    <row s="2665" customFormat="1" customHeight="1" ht="22.5">
      <c r="A10" s="1953"/>
      <c r="B10" s="1168">
        <v>1</v>
      </c>
      <c r="C10" s="1168"/>
      <c r="D10" s="806"/>
      <c r="E10" s="804">
        <v>1</v>
      </c>
      <c r="F10" s="1569" t="str">
        <f>IF(ROIV_INFO_NAME="","",ROIV_INFO_NAME)</f>
        <v>Филиал "Шатурская ГРЭС" ПАО "Юнипро"</v>
      </c>
      <c r="G10" s="1772" t="s">
        <v>24</v>
      </c>
      <c r="H10" s="1564"/>
      <c r="I10" s="1564"/>
      <c r="J10" s="1172"/>
      <c r="K10" s="1172"/>
      <c r="L10" s="2323" t="s">
        <v>1119</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3"/>
      <c r="B11" s="1168"/>
      <c r="C11" s="418"/>
      <c r="D11" s="807"/>
      <c r="E11" s="427"/>
      <c r="F11" s="422" t="s">
        <v>1120</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6"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809AB-8156-2331-8BB6-804C8A270F9D}" mc:Ignorable="x14ac xr xr2 xr3">
  <dimension ref="A1:IY16"/>
  <sheetViews>
    <sheetView topLeftCell="A1" showGridLines="0" zoomScale="90" workbookViewId="0">
      <selection activeCell="A1" sqref="A1"/>
    </sheetView>
  </sheetViews>
  <sheetFormatPr defaultColWidth="9.140625" customHeight="1" defaultRowHeight="14.25"/>
  <cols>
    <col min="1" max="1" style="3042" width="9.140625" hidden="1"/>
    <col min="2" max="2" style="3625" width="9.140625" hidden="1"/>
    <col min="3" max="3" style="3042" width="3.7109375" hidden="1" customWidth="1"/>
    <col min="4" max="4" style="3254" width="3.8515625" customWidth="1"/>
    <col min="5" max="5" style="3042" width="10.140625" customWidth="1"/>
    <col min="6" max="6" style="3042" width="6.28125" customWidth="1"/>
    <col min="7" max="7" style="3042" width="27.28125" customWidth="1"/>
    <col min="8" max="8" style="3042" width="29.28125" customWidth="1"/>
    <col min="9" max="9" style="3042" width="25.421875" customWidth="1"/>
    <col min="10" max="10" style="3042" width="5.57421875" customWidth="1"/>
    <col min="11" max="11" style="3042" width="6.57421875" customWidth="1"/>
    <col min="12" max="12" style="3042" width="41.8515625" customWidth="1"/>
    <col min="13" max="13" style="3042" width="42.421875" customWidth="1"/>
    <col min="14" max="14" style="3042" width="41.57421875" customWidth="1"/>
    <col min="15" max="15" style="3042"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3042" width="9.140625"/>
  </cols>
  <sheetData>
    <row customHeight="1" ht="14.25" hidden="1"/>
    <row s="2665" customFormat="1" customHeight="1" ht="22.5" hidden="1">
      <c r="A2" s="502"/>
      <c r="B2" s="1168">
        <v>1</v>
      </c>
      <c r="C2" s="1168"/>
      <c r="D2" s="807"/>
      <c r="E2" s="1971"/>
      <c r="F2" s="1971">
        <v>1</v>
      </c>
      <c r="G2" s="2331" t="str">
        <f>IF(region_name="","",region_name)</f>
        <v>Московская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7"/>
      <c r="B3" s="1168"/>
      <c r="C3" s="1168"/>
      <c r="D3" s="807"/>
      <c r="E3" s="1971"/>
      <c r="F3" s="1971"/>
      <c r="G3" s="2331"/>
      <c r="H3" s="2332"/>
      <c r="I3" s="2334"/>
      <c r="J3" s="1574"/>
      <c r="K3" s="1530"/>
      <c r="L3" s="1530" t="s">
        <v>1121</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82</v>
      </c>
      <c r="H4" s="500" t="s">
        <v>83</v>
      </c>
      <c r="I4" s="500"/>
      <c r="J4" s="1579"/>
      <c r="K4" s="1579"/>
      <c r="L4" s="1579"/>
      <c r="M4" s="1579"/>
      <c r="N4" s="1579"/>
      <c r="O4" s="1579"/>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3"/>
      <c r="B6" s="1168"/>
      <c r="C6" s="1163"/>
      <c r="D6" s="1525"/>
      <c r="E6" s="1954" t="s">
        <v>1122</v>
      </c>
      <c r="F6" s="1954"/>
      <c r="G6" s="1954"/>
      <c r="H6" s="1954"/>
      <c r="I6" s="1954"/>
      <c r="J6" s="1954"/>
      <c r="K6" s="1954"/>
      <c r="L6" s="1954"/>
      <c r="M6" s="1954"/>
      <c r="N6" s="1954"/>
      <c r="O6" s="1954"/>
      <c r="P6" s="233"/>
      <c r="Q6" s="506"/>
      <c r="R6" s="506"/>
      <c r="S6" s="506"/>
      <c r="T6" s="212"/>
      <c r="U6" s="506"/>
      <c r="V6" s="211"/>
      <c r="W6" s="211"/>
      <c r="X6" s="211"/>
      <c r="Y6" s="211"/>
    </row>
    <row s="2656"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5675" customFormat="1" customHeight="1" ht="42.75">
      <c r="A8" s="1498"/>
      <c r="B8" s="1508"/>
      <c r="C8" s="1498"/>
      <c r="D8" s="1525"/>
      <c r="E8" s="1588" t="s">
        <v>296</v>
      </c>
      <c r="F8" s="1588"/>
      <c r="G8" s="1589" t="s">
        <v>300</v>
      </c>
      <c r="H8" s="1589" t="s">
        <v>1123</v>
      </c>
      <c r="I8" s="1589" t="s">
        <v>304</v>
      </c>
      <c r="J8" s="2338"/>
      <c r="K8" s="2339"/>
      <c r="L8" s="2340"/>
      <c r="M8" s="1589" t="s">
        <v>1124</v>
      </c>
      <c r="N8" s="1589" t="s">
        <v>1125</v>
      </c>
      <c r="O8" s="1589" t="s">
        <v>1126</v>
      </c>
      <c r="P8" s="1580"/>
      <c r="Q8" s="1580"/>
      <c r="R8" s="1580"/>
      <c r="S8" s="1580"/>
      <c r="T8" s="1581"/>
      <c r="U8" s="1580"/>
      <c r="V8" s="1582"/>
      <c r="W8" s="1582"/>
      <c r="X8" s="1582"/>
      <c r="Y8" s="1582"/>
    </row>
    <row s="2656" customFormat="1" customHeight="1" ht="47.25">
      <c r="A9" s="1163"/>
      <c r="B9" s="1168"/>
      <c r="C9" s="1163"/>
      <c r="D9" s="1525"/>
      <c r="E9" s="2090" t="s">
        <v>295</v>
      </c>
      <c r="F9" s="2327" t="s">
        <v>87</v>
      </c>
      <c r="G9" s="2327" t="s">
        <v>299</v>
      </c>
      <c r="H9" s="2327" t="s">
        <v>1127</v>
      </c>
      <c r="I9" s="2327"/>
      <c r="J9" s="2327" t="s">
        <v>1128</v>
      </c>
      <c r="K9" s="2327"/>
      <c r="L9" s="2327"/>
      <c r="M9" s="2327" t="s">
        <v>1129</v>
      </c>
      <c r="N9" s="2327" t="s">
        <v>1130</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6" customFormat="1" customHeight="1" ht="63.75">
      <c r="A10" s="1163"/>
      <c r="B10" s="1168"/>
      <c r="C10" s="1163"/>
      <c r="D10" s="1525"/>
      <c r="E10" s="1971"/>
      <c r="F10" s="2337"/>
      <c r="G10" s="2337"/>
      <c r="H10" s="158" t="s">
        <v>1131</v>
      </c>
      <c r="I10" s="158" t="s">
        <v>303</v>
      </c>
      <c r="J10" s="2326"/>
      <c r="K10" s="2326"/>
      <c r="L10" s="2337"/>
      <c r="M10" s="2337"/>
      <c r="N10" s="2337"/>
      <c r="O10" s="2337"/>
      <c r="P10" s="506"/>
      <c r="Q10" s="506"/>
      <c r="R10" s="506"/>
      <c r="S10" s="506"/>
      <c r="T10" s="212"/>
      <c r="U10" s="506"/>
      <c r="V10" s="211"/>
      <c r="W10" s="211"/>
      <c r="X10" s="211"/>
      <c r="Y10" s="211"/>
    </row>
    <row s="2665" customFormat="1" customHeight="1" ht="22.5">
      <c r="A11" s="1953">
        <v>26379339</v>
      </c>
      <c r="B11" s="1168">
        <v>1</v>
      </c>
      <c r="C11" s="1168"/>
      <c r="D11" s="807"/>
      <c r="E11" s="2090"/>
      <c r="F11" s="2090">
        <v>1</v>
      </c>
      <c r="G11" s="2335" t="str">
        <f>IF(region_name="","",region_name)</f>
        <v>Московская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3"/>
      <c r="B12" s="1168"/>
      <c r="C12" s="1168"/>
      <c r="D12" s="807"/>
      <c r="E12" s="2090"/>
      <c r="F12" s="2090"/>
      <c r="G12" s="2335"/>
      <c r="H12" s="2336"/>
      <c r="I12" s="2342"/>
      <c r="J12" s="1574"/>
      <c r="K12" s="1530"/>
      <c r="L12" s="1530" t="s">
        <v>1121</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3"/>
      <c r="B13" s="1168"/>
      <c r="C13" s="418"/>
      <c r="D13" s="807"/>
      <c r="E13" s="1571"/>
      <c r="F13" s="1574"/>
      <c r="G13" s="1530" t="s">
        <v>1115</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6"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8944E-3FF9-A495-89D2-8A3601E9EE4F}"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5615" width="9.140625" hidden="1"/>
    <col min="3" max="3" style="5616" width="3.7109375" customWidth="1"/>
    <col min="4" max="4" style="5615" width="6.28125" customWidth="1"/>
    <col min="5" max="5" style="5615" width="94.8515625" customWidth="1"/>
    <col min="6" max="12" style="5615"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1132</v>
      </c>
      <c r="E7" s="1954"/>
      <c r="F7" s="253"/>
    </row>
    <row customHeight="1" ht="3">
      <c r="C8" s="77"/>
      <c r="D8" s="55"/>
      <c r="E8" s="55"/>
    </row>
    <row customHeight="1" ht="15.75">
      <c r="C9" s="77"/>
      <c r="D9" s="91" t="s">
        <v>87</v>
      </c>
      <c r="E9" s="94" t="s">
        <v>282</v>
      </c>
    </row>
    <row customHeight="1" ht="12">
      <c r="C10" s="77"/>
      <c r="D10" s="72" t="s">
        <v>108</v>
      </c>
      <c r="E10" s="72" t="s">
        <v>109</v>
      </c>
    </row>
    <row customHeight="1" ht="15" hidden="1">
      <c r="C11" s="77"/>
      <c r="D11" s="99">
        <v>0</v>
      </c>
      <c r="E11" s="135"/>
    </row>
    <row customHeight="1" ht="14.25">
      <c r="C12" s="77"/>
      <c r="D12" s="95"/>
      <c r="E12" s="93" t="s">
        <v>1092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96B69-0035-5DE8-4353-A43FB441D99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5700" width="1.7109375" customWidth="1"/>
    <col min="2" max="2" style="5700" width="34.57421875" customWidth="1"/>
    <col min="3" max="3" style="5700" width="85.57421875" customWidth="1"/>
    <col min="4" max="4" style="5700" width="17.7109375" customWidth="1"/>
    <col min="5" max="5" style="5700" width="9.140625"/>
  </cols>
  <sheetData>
    <row customHeight="1" ht="3"/>
    <row customHeight="1" ht="22.5">
      <c r="B2" s="2343" t="s">
        <v>1133</v>
      </c>
      <c r="C2" s="2343"/>
      <c r="D2" s="2343"/>
      <c r="E2" s="254"/>
    </row>
    <row customHeight="1" ht="3"/>
    <row customHeight="1" ht="21.75">
      <c r="B4" s="389" t="s">
        <v>1134</v>
      </c>
      <c r="C4" s="389" t="s">
        <v>1135</v>
      </c>
      <c r="D4" s="389" t="s">
        <v>1136</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FB7F8-4DFF-28B2-9C0D-82EC5A3224C1}"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5700" width="26.57421875" customWidth="1"/>
    <col min="2" max="2" style="5700" width="10.00390625" customWidth="1"/>
    <col min="3" max="3" style="5700" width="9.140625"/>
    <col min="4" max="4" style="5700" width="11.140625" customWidth="1"/>
    <col min="5" max="5" style="5700" width="16.57421875" customWidth="1"/>
    <col min="6" max="6" style="5700" width="16.28125" customWidth="1"/>
    <col min="7" max="7" style="5700" width="19.140625" customWidth="1"/>
    <col min="8" max="11" style="5700" width="10.00390625" customWidth="1"/>
    <col min="12" max="12" style="5700" width="12.7109375" customWidth="1"/>
    <col min="13" max="13" style="5700" width="61.28125" customWidth="1"/>
    <col min="14" max="14" style="5700" width="10.00390625" customWidth="1"/>
    <col min="15" max="17" style="5700" width="23.7109375" customWidth="1"/>
    <col min="18" max="18" style="5700" width="11.7109375" customWidth="1"/>
    <col min="19" max="19" style="5700" width="8.57421875" customWidth="1"/>
    <col min="20" max="20" style="5700" width="11.7109375" customWidth="1"/>
    <col min="21" max="21" style="5700" width="8.57421875" customWidth="1"/>
    <col min="22" max="22" style="5700" width="4.7109375" customWidth="1"/>
    <col min="23" max="23" style="5700" width="115.7109375" customWidth="1"/>
    <col min="24" max="24" style="5700" width="115.28125" customWidth="1"/>
    <col min="25" max="27" style="5700" width="9.140625"/>
    <col min="28" max="28" style="5700" width="115.7109375" customWidth="1"/>
    <col min="29" max="29" style="5700" width="9.140625"/>
    <col min="30" max="90" style="5700" width="115.7109375" customWidth="1"/>
    <col min="91" max="184" style="5700" width="9.140625"/>
  </cols>
  <sheetData>
    <row r="2" s="5701" customFormat="1" customHeight="1" ht="17.25">
      <c r="A2" s="1856" t="s">
        <v>1137</v>
      </c>
    </row>
    <row r="4" s="5615" customFormat="1" customHeight="1" ht="15">
      <c r="C4" s="1857"/>
      <c r="D4" s="99"/>
      <c r="E4" s="380"/>
    </row>
    <row r="6" s="5701" customFormat="1" customHeight="1" ht="17.25">
      <c r="A6" s="1856" t="s">
        <v>1138</v>
      </c>
    </row>
    <row r="8" s="5615" customFormat="1" customHeight="1" ht="17.25">
      <c r="C8" s="1858"/>
      <c r="D8" s="99"/>
      <c r="E8" s="100"/>
    </row>
    <row r="11" s="5701" customFormat="1" customHeight="1" ht="17.25">
      <c r="A11" s="1856" t="s">
        <v>1139</v>
      </c>
    </row>
    <row r="13" s="5705" customFormat="1" customHeight="1" ht="15">
      <c r="A13" s="2082">
        <v>1</v>
      </c>
      <c r="B13" s="1168"/>
      <c r="C13" s="807" t="s">
        <v>422</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5"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2"/>
      <c r="B15" s="1168"/>
      <c r="C15" s="418"/>
      <c r="D15" s="807"/>
      <c r="E15" s="427"/>
      <c r="F15" s="163"/>
      <c r="G15" s="421" t="s">
        <v>101</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5701" customFormat="1" customHeight="1" ht="17.25">
      <c r="A17" s="1856" t="s">
        <v>1140</v>
      </c>
    </row>
    <row r="19" s="5039" customFormat="1" customHeight="1" ht="15">
      <c r="A19" s="1925"/>
      <c r="B19" s="1396">
        <v>1</v>
      </c>
      <c r="C19" s="1396"/>
      <c r="D19" s="806" t="s">
        <v>422</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5" customFormat="1" customHeight="1" ht="15">
      <c r="A21" s="1856" t="s">
        <v>1141</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5" customFormat="1" customHeight="1" ht="15">
      <c r="U22" s="171"/>
    </row>
    <row s="5717" customFormat="1" customHeight="1" ht="15">
      <c r="A23" s="429"/>
      <c r="B23" s="429"/>
      <c r="C23" s="1768" t="s">
        <v>422</v>
      </c>
      <c r="D23" s="1982" t="s">
        <v>108</v>
      </c>
      <c r="E23" s="1983"/>
      <c r="F23" s="1981" t="s">
        <v>56</v>
      </c>
      <c r="G23" s="2394"/>
      <c r="H23" s="1971">
        <v>1</v>
      </c>
      <c r="I23" s="2396" t="str">
        <f>IF(U23="","",INDEX(TERRITORY_MR_LIST,MATCH(U23,TERRITORY_LIST_ID,0)))</f>
        <v/>
      </c>
      <c r="J23" s="1981" t="s">
        <v>56</v>
      </c>
      <c r="K23" s="838"/>
      <c r="L23" s="1823"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5717" customFormat="1" customHeight="1" ht="15">
      <c r="A24" s="429"/>
      <c r="B24" s="429"/>
      <c r="C24" s="162"/>
      <c r="D24" s="1982"/>
      <c r="E24" s="1984"/>
      <c r="F24" s="1981"/>
      <c r="G24" s="2395"/>
      <c r="H24" s="1971"/>
      <c r="I24" s="2397"/>
      <c r="J24" s="1981"/>
      <c r="K24" s="427"/>
      <c r="L24" s="16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5717" customFormat="1" customHeight="1" ht="15">
      <c r="A25" s="429"/>
      <c r="B25" s="429"/>
      <c r="C25" s="162"/>
      <c r="D25" s="1982"/>
      <c r="E25" s="1985"/>
      <c r="F25" s="1981"/>
      <c r="G25" s="427"/>
      <c r="H25" s="163"/>
      <c r="I25" s="586" t="s">
        <v>119</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6" t="s">
        <v>1142</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5" customFormat="1" customHeight="1" ht="15">
      <c r="U28" s="171"/>
    </row>
    <row s="5717" customFormat="1" customHeight="1" ht="15">
      <c r="A29" s="429"/>
      <c r="B29" s="429"/>
      <c r="C29" s="162"/>
      <c r="D29" s="1862"/>
      <c r="E29" s="1862"/>
      <c r="F29" s="1862"/>
      <c r="G29" s="2398" t="s">
        <v>422</v>
      </c>
      <c r="H29" s="1957">
        <v>1</v>
      </c>
      <c r="I29" s="2399" t="str">
        <f>IF(U29="","",INDEX(TERRITORY_MR_LIST,MATCH(U29,TERRITORY_LIST_ID,0)))</f>
        <v/>
      </c>
      <c r="J29" s="1981" t="s">
        <v>56</v>
      </c>
      <c r="K29" s="838"/>
      <c r="L29" s="1823"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5717" customFormat="1" customHeight="1" ht="15">
      <c r="A30" s="429"/>
      <c r="B30" s="429"/>
      <c r="C30" s="162"/>
      <c r="D30" s="1862"/>
      <c r="E30" s="1862"/>
      <c r="F30" s="1862"/>
      <c r="G30" s="2398"/>
      <c r="H30" s="1957"/>
      <c r="I30" s="2399"/>
      <c r="J30" s="1981"/>
      <c r="K30" s="427"/>
      <c r="L30" s="16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6" t="s">
        <v>1143</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5" customFormat="1" customHeight="1" ht="15">
      <c r="U33" s="171"/>
    </row>
    <row s="5717" customFormat="1" customHeight="1" ht="15">
      <c r="A34" s="429"/>
      <c r="B34" s="429"/>
      <c r="C34" s="162"/>
      <c r="D34" s="1862"/>
      <c r="E34" s="1862"/>
      <c r="F34" s="1862"/>
      <c r="G34" s="1862"/>
      <c r="H34" s="1862"/>
      <c r="I34" s="1862"/>
      <c r="J34" s="1862"/>
      <c r="K34" s="1840" t="s">
        <v>422</v>
      </c>
      <c r="L34" s="1769"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5701" customFormat="1" customHeight="1" ht="11.25">
      <c r="A37" s="1856" t="s">
        <v>1144</v>
      </c>
    </row>
    <row customHeight="1" ht="11.25"/>
    <row s="3189" customFormat="1" customHeight="1" ht="22.5">
      <c r="A39" s="1832"/>
      <c r="B39" s="463"/>
      <c r="C39" s="865"/>
      <c r="D39" s="446"/>
      <c r="E39" s="866"/>
      <c r="F39" s="1853"/>
      <c r="G39" s="1863"/>
      <c r="H39" s="481"/>
    </row>
    <row customHeight="1" ht="11.25"/>
    <row s="5701" customFormat="1" customHeight="1" ht="11.25">
      <c r="A41" s="1856" t="s">
        <v>1145</v>
      </c>
    </row>
    <row customHeight="1" ht="11.25"/>
    <row s="3189" customFormat="1" customHeight="1" ht="22.5">
      <c r="A43" s="463"/>
      <c r="B43" s="463"/>
      <c r="C43" s="463"/>
      <c r="D43" s="446"/>
      <c r="E43" s="866"/>
      <c r="F43" s="867"/>
      <c r="G43" s="1863"/>
      <c r="H43" s="481"/>
    </row>
    <row r="46" s="5701" customFormat="1" customHeight="1" ht="17.25">
      <c r="A46" s="1856" t="s">
        <v>1146</v>
      </c>
    </row>
    <row r="48" s="3274" customFormat="1" customHeight="1" ht="18.75">
      <c r="A48" s="74"/>
      <c r="B48" s="1864"/>
      <c r="C48" s="1864"/>
      <c r="D48" s="1865"/>
      <c r="E48" s="1850"/>
      <c r="F48" s="874">
        <v>13</v>
      </c>
      <c r="G48" s="873"/>
      <c r="H48" s="799"/>
      <c r="I48" s="797"/>
      <c r="J48" s="526" t="s">
        <v>61</v>
      </c>
      <c r="K48" s="1866" t="s">
        <v>24</v>
      </c>
      <c r="L48" s="74"/>
      <c r="M48" s="1676"/>
      <c r="N48" s="1676"/>
      <c r="O48" s="1676"/>
      <c r="P48" s="522" t="s">
        <v>389</v>
      </c>
      <c r="Q48" s="522" t="s">
        <v>390</v>
      </c>
      <c r="R48" s="523" t="s">
        <v>391</v>
      </c>
      <c r="S48" s="1676" t="s">
        <v>392</v>
      </c>
      <c r="T48" s="1676"/>
      <c r="U48" s="1676"/>
      <c r="V48" s="1676"/>
    </row>
    <row r="50" s="5701" customFormat="1" customHeight="1" ht="11.25">
      <c r="A50" s="1856" t="s">
        <v>1147</v>
      </c>
    </row>
    <row r="52" s="3051"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378</v>
      </c>
      <c r="AQ52" s="1664" t="s">
        <v>378</v>
      </c>
      <c r="AR52" s="1676"/>
      <c r="AS52" s="1676"/>
    </row>
    <row r="54" s="5701" customFormat="1" customHeight="1" ht="11.25">
      <c r="A54" s="1856" t="s">
        <v>1148</v>
      </c>
    </row>
    <row r="56" s="5589" customFormat="1" customHeight="1" ht="15">
      <c r="A56" s="131" t="s">
        <v>89</v>
      </c>
      <c r="B56" s="111" t="s">
        <v>24</v>
      </c>
      <c r="C56" s="1867"/>
      <c r="D56" s="114"/>
      <c r="E56" s="387"/>
      <c r="F56" s="387"/>
      <c r="G56" s="1844"/>
      <c r="H56" s="1866"/>
      <c r="I56" s="1845"/>
      <c r="K56" s="258"/>
      <c r="L56" s="259"/>
    </row>
    <row r="58" s="5701" customFormat="1" customHeight="1" ht="11.25">
      <c r="A58" s="1856" t="s">
        <v>1149</v>
      </c>
    </row>
    <row r="60" s="3051" customFormat="1" customHeight="1" ht="14.25">
      <c r="A60" s="339"/>
      <c r="B60" s="1168"/>
      <c r="C60" s="377"/>
      <c r="D60" s="1851"/>
      <c r="E60" s="892"/>
      <c r="F60" s="1866"/>
      <c r="G60" s="74"/>
      <c r="I60" s="1664"/>
      <c r="J60" s="1664"/>
    </row>
    <row r="62" s="5701" customFormat="1" customHeight="1" ht="11.25">
      <c r="A62" s="1856" t="s">
        <v>1150</v>
      </c>
    </row>
    <row r="64" s="3051" customFormat="1" customHeight="1" ht="27">
      <c r="A64" s="1174"/>
      <c r="B64" s="1174"/>
      <c r="C64" s="1174"/>
      <c r="D64" s="1168"/>
      <c r="E64" s="1868"/>
      <c r="F64" s="2344"/>
      <c r="G64" s="2345"/>
      <c r="H64" s="2346" t="s">
        <v>61</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61</v>
      </c>
      <c r="Z64" s="1849"/>
      <c r="AA64" s="1833">
        <v>1</v>
      </c>
      <c r="AB64" s="1260"/>
      <c r="AD64" s="1676" t="s">
        <v>1151</v>
      </c>
    </row>
    <row s="3051"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1152</v>
      </c>
    </row>
    <row r="67" s="5701" customFormat="1" customHeight="1" ht="11.25">
      <c r="A67" s="1856" t="s">
        <v>1153</v>
      </c>
    </row>
    <row r="69" s="3051"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1151</v>
      </c>
    </row>
    <row r="71" s="5701" customFormat="1" customHeight="1" ht="11.25">
      <c r="A71" s="1856" t="s">
        <v>1154</v>
      </c>
    </row>
    <row customHeight="1" ht="17.25"/>
    <row s="3051"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3051" customFormat="1" customHeight="1" ht="11.25">
      <c r="A74" s="1174"/>
      <c r="B74" s="1174"/>
      <c r="C74" s="1174"/>
      <c r="D74" s="1168"/>
      <c r="E74" s="1178"/>
      <c r="F74" s="2406"/>
      <c r="G74" s="2356"/>
      <c r="H74" s="2356" t="s">
        <v>108</v>
      </c>
      <c r="I74" s="2410"/>
      <c r="J74" s="2334"/>
      <c r="K74" s="2411"/>
      <c r="L74" s="2404" t="s">
        <v>56</v>
      </c>
      <c r="M74" s="1982"/>
      <c r="N74" s="1187"/>
      <c r="O74" s="1186" t="s">
        <v>373</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3051" customFormat="1" customHeight="1" ht="11.25">
      <c r="A75" s="1174"/>
      <c r="B75" s="1174"/>
      <c r="C75" s="1174"/>
      <c r="D75" s="1168"/>
      <c r="E75" s="1178"/>
      <c r="F75" s="2406"/>
      <c r="G75" s="2356"/>
      <c r="H75" s="2356"/>
      <c r="I75" s="2410"/>
      <c r="J75" s="2334"/>
      <c r="K75" s="2411"/>
      <c r="L75" s="2404"/>
      <c r="M75" s="1982"/>
      <c r="N75" s="2412"/>
      <c r="O75" s="2369">
        <v>1</v>
      </c>
      <c r="P75" s="2364" t="s">
        <v>56</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3051"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3051"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1155</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3051" customFormat="1" customHeight="1" ht="11.25">
      <c r="A78" s="1174"/>
      <c r="B78" s="1174"/>
      <c r="C78" s="1174"/>
      <c r="D78" s="1168"/>
      <c r="E78" s="1178"/>
      <c r="F78" s="2406"/>
      <c r="G78" s="2356"/>
      <c r="H78" s="2356"/>
      <c r="I78" s="2410"/>
      <c r="J78" s="2334"/>
      <c r="K78" s="2411"/>
      <c r="L78" s="2404"/>
      <c r="M78" s="1982"/>
      <c r="N78" s="1185"/>
      <c r="O78" s="1185"/>
      <c r="P78" s="1176" t="s">
        <v>1156</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3051" customFormat="1" customHeight="1" ht="12">
      <c r="A79" s="1174"/>
      <c r="B79" s="1174"/>
      <c r="C79" s="1174"/>
      <c r="D79" s="1168"/>
      <c r="E79" s="1178"/>
      <c r="F79" s="2407"/>
      <c r="G79" s="1200"/>
      <c r="H79" s="1200"/>
      <c r="I79" s="2405" t="s">
        <v>1157</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5701" customFormat="1" customHeight="1" ht="11.25">
      <c r="A81" s="1856" t="s">
        <v>1158</v>
      </c>
    </row>
    <row r="83" s="3051" customFormat="1" customHeight="1" ht="11.25">
      <c r="A83" s="1174"/>
      <c r="B83" s="1174"/>
      <c r="C83" s="1174"/>
      <c r="D83" s="1168"/>
      <c r="E83" s="1178"/>
      <c r="F83" s="1870"/>
      <c r="G83" s="1871"/>
      <c r="H83" s="1871"/>
      <c r="I83" s="1804"/>
      <c r="J83" s="1804"/>
      <c r="K83" s="1872"/>
      <c r="L83" s="1804"/>
      <c r="M83" s="1871"/>
      <c r="N83" s="2368"/>
      <c r="O83" s="2369">
        <v>1</v>
      </c>
      <c r="P83" s="2364" t="s">
        <v>56</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3051"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3051"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1155</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5701" customFormat="1" customHeight="1" ht="11.25">
      <c r="A87" s="1856" t="s">
        <v>1159</v>
      </c>
    </row>
    <row r="89" s="3051"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5701" customFormat="1" customHeight="1" ht="11.25">
      <c r="A91" s="1856" t="s">
        <v>1160</v>
      </c>
    </row>
    <row r="93" s="3051" customFormat="1" customHeight="1" ht="11.25">
      <c r="A93" s="1174"/>
      <c r="B93" s="1174"/>
      <c r="C93" s="1174"/>
      <c r="D93" s="1168"/>
      <c r="E93" s="1178"/>
      <c r="F93" s="1870"/>
      <c r="G93" s="1871"/>
      <c r="H93" s="2356" t="s">
        <v>108</v>
      </c>
      <c r="I93" s="2410"/>
      <c r="J93" s="2334"/>
      <c r="K93" s="2411"/>
      <c r="L93" s="2404" t="s">
        <v>56</v>
      </c>
      <c r="M93" s="1982"/>
      <c r="N93" s="1187"/>
      <c r="O93" s="1186" t="s">
        <v>373</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3051" customFormat="1" customHeight="1" ht="11.25">
      <c r="A94" s="1174"/>
      <c r="B94" s="1174"/>
      <c r="C94" s="1174"/>
      <c r="D94" s="1168"/>
      <c r="E94" s="1178"/>
      <c r="F94" s="1870"/>
      <c r="G94" s="1871"/>
      <c r="H94" s="2356"/>
      <c r="I94" s="2410"/>
      <c r="J94" s="2334"/>
      <c r="K94" s="2411"/>
      <c r="L94" s="2404"/>
      <c r="M94" s="1982"/>
      <c r="N94" s="2412"/>
      <c r="O94" s="2369">
        <v>1</v>
      </c>
      <c r="P94" s="2364" t="s">
        <v>56</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3051"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3051"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1155</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3051" customFormat="1" customHeight="1" ht="11.25">
      <c r="A97" s="1174"/>
      <c r="B97" s="1174"/>
      <c r="C97" s="1174"/>
      <c r="D97" s="1168"/>
      <c r="E97" s="1178"/>
      <c r="F97" s="1870"/>
      <c r="G97" s="1871"/>
      <c r="H97" s="2356"/>
      <c r="I97" s="2410"/>
      <c r="J97" s="2334"/>
      <c r="K97" s="2411"/>
      <c r="L97" s="2404"/>
      <c r="M97" s="1982"/>
      <c r="N97" s="1185"/>
      <c r="O97" s="1185"/>
      <c r="P97" s="1176" t="s">
        <v>1156</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5701" customFormat="1" customHeight="1" ht="11.25">
      <c r="A99" s="1856" t="s">
        <v>1161</v>
      </c>
    </row>
    <row customHeight="1" ht="17.25"/>
    <row s="531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531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5317" customFormat="1" customHeight="1" ht="12">
      <c r="A103" s="930"/>
      <c r="B103" s="929"/>
      <c r="C103" s="930"/>
      <c r="D103" s="930"/>
      <c r="E103" s="930"/>
      <c r="F103" s="1224"/>
      <c r="G103" s="1841" t="s">
        <v>1162</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5701" customFormat="1" customHeight="1" ht="11.25">
      <c r="A105" s="1856" t="s">
        <v>1163</v>
      </c>
    </row>
    <row r="107" s="2665" customFormat="1" customHeight="1" ht="15">
      <c r="A107" s="629"/>
      <c r="B107" s="630"/>
      <c r="C107" s="630"/>
      <c r="D107" s="2361" t="s">
        <v>108</v>
      </c>
      <c r="E107" s="2225" t="s">
        <v>104</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601</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2"/>
      <c r="E108" s="2225" t="s">
        <v>556</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2"/>
      <c r="E109" s="2225" t="s">
        <v>557</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7"/>
      <c r="B110" s="1168"/>
      <c r="C110" s="418"/>
      <c r="D110" s="2362"/>
      <c r="E110" s="2222" t="s">
        <v>602</v>
      </c>
      <c r="F110" s="2222"/>
      <c r="G110" s="2222"/>
      <c r="H110" s="2222"/>
      <c r="I110" s="2222"/>
      <c r="J110" s="2222"/>
      <c r="K110" s="2222"/>
      <c r="L110" s="2222"/>
      <c r="M110" s="2222"/>
      <c r="N110" s="2222"/>
      <c r="O110" s="2222"/>
      <c r="P110" s="2222"/>
      <c r="Q110" s="564">
        <f>SUMIF(T111:T112,"i",Q111:Q112)</f>
        <v>0</v>
      </c>
      <c r="R110" s="1024"/>
      <c r="S110" s="1839" t="s">
        <v>603</v>
      </c>
      <c r="T110" s="723" t="s">
        <v>604</v>
      </c>
      <c r="U110" s="2223">
        <v>1</v>
      </c>
      <c r="V110" s="2223" t="s">
        <v>567</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5"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5" customFormat="1" customHeight="1" ht="11.25">
      <c r="A112" s="1847"/>
      <c r="B112" s="1168"/>
      <c r="C112" s="418"/>
      <c r="D112" s="2362"/>
      <c r="E112" s="655" t="s">
        <v>24</v>
      </c>
      <c r="F112" s="1176" t="s">
        <v>24</v>
      </c>
      <c r="G112" s="1176" t="s">
        <v>1164</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5" customFormat="1" customHeight="1" ht="24.75">
      <c r="A113" s="1847"/>
      <c r="B113" s="1168"/>
      <c r="C113" s="418"/>
      <c r="D113" s="2362"/>
      <c r="E113" s="2222" t="s">
        <v>605</v>
      </c>
      <c r="F113" s="2222"/>
      <c r="G113" s="2222"/>
      <c r="H113" s="2222"/>
      <c r="I113" s="2222"/>
      <c r="J113" s="2222"/>
      <c r="K113" s="2222"/>
      <c r="L113" s="2222"/>
      <c r="M113" s="2222"/>
      <c r="N113" s="2222"/>
      <c r="O113" s="2222"/>
      <c r="P113" s="2222"/>
      <c r="Q113" s="564">
        <f>SUMIF(T114:T115,"i",Q114:Q115)</f>
        <v>0</v>
      </c>
      <c r="R113" s="1024"/>
      <c r="S113" s="1839" t="s">
        <v>606</v>
      </c>
      <c r="T113" s="723" t="s">
        <v>604</v>
      </c>
      <c r="U113" s="2223">
        <v>1</v>
      </c>
      <c r="V113" s="2223" t="s">
        <v>567</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5"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5" customFormat="1" customHeight="1" ht="11.25">
      <c r="A115" s="1847"/>
      <c r="B115" s="1168"/>
      <c r="C115" s="418"/>
      <c r="D115" s="2363"/>
      <c r="E115" s="655" t="s">
        <v>24</v>
      </c>
      <c r="F115" s="1176" t="s">
        <v>24</v>
      </c>
      <c r="G115" s="1176" t="s">
        <v>1164</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5701" customFormat="1" customHeight="1" ht="11.25">
      <c r="A117" s="1856" t="s">
        <v>1165</v>
      </c>
    </row>
    <row r="119" s="2665" customFormat="1" customHeight="1" ht="15">
      <c r="A119" s="629"/>
      <c r="B119" s="630"/>
      <c r="C119" s="630"/>
      <c r="D119" s="2361" t="s">
        <v>108</v>
      </c>
      <c r="E119" s="2225" t="s">
        <v>104</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601</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2"/>
      <c r="E120" s="2225" t="s">
        <v>556</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2"/>
      <c r="E121" s="2225" t="s">
        <v>557</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7"/>
      <c r="B122" s="1168"/>
      <c r="C122" s="418"/>
      <c r="D122" s="2362"/>
      <c r="E122" s="2222" t="s">
        <v>602</v>
      </c>
      <c r="F122" s="2222"/>
      <c r="G122" s="2222"/>
      <c r="H122" s="2222"/>
      <c r="I122" s="2222"/>
      <c r="J122" s="2222"/>
      <c r="K122" s="2222"/>
      <c r="L122" s="2222"/>
      <c r="M122" s="2222"/>
      <c r="N122" s="2222"/>
      <c r="O122" s="2222"/>
      <c r="P122" s="2222"/>
      <c r="Q122" s="564">
        <f>SUMIF(T123:T124,"i",Q123:Q124)</f>
        <v>0</v>
      </c>
      <c r="R122" s="1024"/>
      <c r="S122" s="1839" t="s">
        <v>603</v>
      </c>
      <c r="T122" s="723" t="s">
        <v>604</v>
      </c>
      <c r="U122" s="2223">
        <v>1</v>
      </c>
      <c r="V122" s="2223" t="s">
        <v>567</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5"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5" customFormat="1" customHeight="1" ht="11.25">
      <c r="A124" s="1847"/>
      <c r="B124" s="1168"/>
      <c r="C124" s="418"/>
      <c r="D124" s="2362"/>
      <c r="E124" s="655" t="s">
        <v>24</v>
      </c>
      <c r="F124" s="1176" t="s">
        <v>24</v>
      </c>
      <c r="G124" s="1176" t="s">
        <v>1164</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3"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604</v>
      </c>
      <c r="U125" s="2223">
        <v>1</v>
      </c>
      <c r="V125" s="2223" t="s">
        <v>567</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3"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3"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5701" customFormat="1" customHeight="1" ht="11.25">
      <c r="A129" s="1856" t="s">
        <v>1166</v>
      </c>
    </row>
    <row r="131" s="2665" customFormat="1" customHeight="1" ht="45">
      <c r="A131" s="1847"/>
      <c r="B131" s="1168"/>
      <c r="C131" s="418"/>
      <c r="D131" s="74"/>
      <c r="E131" s="2373"/>
      <c r="F131" s="1982" t="s">
        <v>108</v>
      </c>
      <c r="G131" s="2376" t="s">
        <v>24</v>
      </c>
      <c r="H131" s="277"/>
      <c r="I131" s="643" t="s">
        <v>108</v>
      </c>
      <c r="J131" s="1848" t="s">
        <v>1167</v>
      </c>
      <c r="K131" s="644" t="s">
        <v>538</v>
      </c>
      <c r="L131" s="2073" t="s">
        <v>538</v>
      </c>
      <c r="M131" s="2378"/>
      <c r="N131" s="644" t="s">
        <v>538</v>
      </c>
      <c r="O131" s="644" t="s">
        <v>538</v>
      </c>
      <c r="P131" s="644" t="s">
        <v>538</v>
      </c>
      <c r="Q131" s="645">
        <f>SUM(Q132:Q134)</f>
        <v>0</v>
      </c>
      <c r="R131" s="645">
        <f>IF(R128=0,0,(Q128/R128)*100)</f>
        <v>0</v>
      </c>
      <c r="S131" s="2041"/>
      <c r="T131" s="723" t="s">
        <v>604</v>
      </c>
      <c r="U131" s="74"/>
      <c r="V131" s="74"/>
      <c r="AC131" s="74"/>
    </row>
    <row s="2665" customFormat="1" customHeight="1" ht="11.25">
      <c r="A132" s="1847"/>
      <c r="B132" s="1168"/>
      <c r="C132" s="418"/>
      <c r="D132" s="74"/>
      <c r="E132" s="2374"/>
      <c r="F132" s="1982"/>
      <c r="G132" s="2376"/>
      <c r="H132" s="1971"/>
      <c r="I132" s="2356" t="s">
        <v>928</v>
      </c>
      <c r="J132" s="2370"/>
      <c r="K132" s="2371"/>
      <c r="L132" s="646"/>
      <c r="M132" s="647" t="s">
        <v>108</v>
      </c>
      <c r="N132" s="1836"/>
      <c r="O132" s="648"/>
      <c r="P132" s="649"/>
      <c r="Q132" s="648"/>
      <c r="R132" s="650">
        <v>0</v>
      </c>
      <c r="S132" s="2041"/>
      <c r="T132" s="723"/>
      <c r="U132" s="74"/>
      <c r="V132" s="74"/>
      <c r="AC132" s="74"/>
    </row>
    <row s="2665" customFormat="1" customHeight="1" ht="11.25">
      <c r="A133" s="1847"/>
      <c r="B133" s="1168"/>
      <c r="C133" s="418"/>
      <c r="D133" s="74"/>
      <c r="E133" s="2374"/>
      <c r="F133" s="1982"/>
      <c r="G133" s="2376"/>
      <c r="H133" s="1971"/>
      <c r="I133" s="2356"/>
      <c r="J133" s="2370"/>
      <c r="K133" s="2372"/>
      <c r="L133" s="651"/>
      <c r="M133" s="652"/>
      <c r="N133" s="653" t="s">
        <v>1168</v>
      </c>
      <c r="O133" s="653"/>
      <c r="P133" s="653"/>
      <c r="Q133" s="653"/>
      <c r="R133" s="654"/>
      <c r="S133" s="2041"/>
      <c r="T133" s="723"/>
      <c r="U133" s="74"/>
      <c r="V133" s="74"/>
      <c r="AC133" s="74"/>
    </row>
    <row s="2665" customFormat="1" customHeight="1" ht="11.25">
      <c r="A134" s="1847"/>
      <c r="B134" s="1168"/>
      <c r="C134" s="418"/>
      <c r="D134" s="74"/>
      <c r="E134" s="2375"/>
      <c r="F134" s="1982"/>
      <c r="G134" s="2377"/>
      <c r="H134" s="651" t="s">
        <v>24</v>
      </c>
      <c r="I134" s="652"/>
      <c r="J134" s="653" t="s">
        <v>1169</v>
      </c>
      <c r="K134" s="653"/>
      <c r="L134" s="653"/>
      <c r="M134" s="653"/>
      <c r="N134" s="653"/>
      <c r="O134" s="653"/>
      <c r="P134" s="653"/>
      <c r="Q134" s="653"/>
      <c r="R134" s="654"/>
      <c r="S134" s="2041"/>
      <c r="T134" s="723"/>
      <c r="U134" s="74"/>
      <c r="V134" s="74"/>
      <c r="AC134" s="74"/>
    </row>
    <row r="139" s="2665" customFormat="1" customHeight="1" ht="11.25">
      <c r="A139" s="1847"/>
      <c r="B139" s="1168"/>
      <c r="C139" s="418"/>
      <c r="D139" s="74"/>
      <c r="E139" s="1871"/>
      <c r="F139" s="1871"/>
      <c r="G139" s="1871"/>
      <c r="H139" s="1971"/>
      <c r="I139" s="2356" t="s">
        <v>928</v>
      </c>
      <c r="J139" s="2370"/>
      <c r="K139" s="2371"/>
      <c r="L139" s="646"/>
      <c r="M139" s="647" t="s">
        <v>108</v>
      </c>
      <c r="N139" s="1836"/>
      <c r="O139" s="648"/>
      <c r="P139" s="649"/>
      <c r="Q139" s="648"/>
      <c r="R139" s="650">
        <v>0</v>
      </c>
      <c r="S139" s="74"/>
      <c r="T139" s="723"/>
      <c r="U139" s="74"/>
      <c r="V139" s="74"/>
      <c r="AC139" s="74"/>
    </row>
    <row s="2665" customFormat="1" customHeight="1" ht="11.25">
      <c r="A140" s="1847"/>
      <c r="B140" s="1168"/>
      <c r="C140" s="418"/>
      <c r="D140" s="74"/>
      <c r="E140" s="1871"/>
      <c r="F140" s="1871"/>
      <c r="G140" s="1871"/>
      <c r="H140" s="1971"/>
      <c r="I140" s="2356"/>
      <c r="J140" s="2370"/>
      <c r="K140" s="2372"/>
      <c r="L140" s="651"/>
      <c r="M140" s="652"/>
      <c r="N140" s="653" t="s">
        <v>1168</v>
      </c>
      <c r="O140" s="653"/>
      <c r="P140" s="653"/>
      <c r="Q140" s="653"/>
      <c r="R140" s="654"/>
      <c r="S140" s="74"/>
      <c r="T140" s="723"/>
      <c r="U140" s="74"/>
      <c r="V140" s="74"/>
      <c r="AC140" s="74"/>
    </row>
    <row r="142" s="2665" customFormat="1" customHeight="1" ht="11.25">
      <c r="A142" s="1847"/>
      <c r="B142" s="1168"/>
      <c r="C142" s="418"/>
      <c r="D142" s="74"/>
      <c r="E142" s="1878"/>
      <c r="F142" s="1876"/>
      <c r="G142" s="1876"/>
      <c r="H142" s="1879"/>
      <c r="I142" s="1871"/>
      <c r="J142" s="1872"/>
      <c r="K142" s="1872"/>
      <c r="L142" s="646"/>
      <c r="M142" s="647" t="s">
        <v>108</v>
      </c>
      <c r="N142" s="1836"/>
      <c r="O142" s="648"/>
      <c r="P142" s="649"/>
      <c r="Q142" s="648"/>
      <c r="R142" s="650">
        <v>0</v>
      </c>
      <c r="S142" s="74"/>
      <c r="T142" s="723"/>
      <c r="U142" s="74"/>
      <c r="V142" s="74"/>
      <c r="AC142" s="74"/>
    </row>
    <row r="144" s="5701" customFormat="1" customHeight="1" ht="17.25">
      <c r="A144" s="1856" t="s">
        <v>1170</v>
      </c>
    </row>
    <row customHeight="1" ht="17.25">
      <c r="G145" s="1880"/>
      <c r="H145" s="1880"/>
      <c r="I145" s="1880"/>
      <c r="M145" s="1876"/>
    </row>
    <row s="5895" customFormat="1" customHeight="1" ht="17.25">
      <c r="A146" s="1881"/>
      <c r="C146" s="1883"/>
      <c r="D146" s="2353"/>
      <c r="E146" s="1993"/>
      <c r="F146" s="1995"/>
      <c r="G146" s="2359"/>
      <c r="H146" s="2353"/>
      <c r="I146" s="2353">
        <v>1</v>
      </c>
      <c r="J146" s="2389"/>
      <c r="K146" s="2044" t="s">
        <v>61</v>
      </c>
      <c r="L146" s="1982"/>
      <c r="M146" s="1982" t="s">
        <v>108</v>
      </c>
      <c r="N146" s="2387" t="str">
        <f>IF(Z146="","",INDEX(TERRITORY_MR_LIST,MATCH(Z146,TERRITORY_LIST_ID,0)))</f>
        <v/>
      </c>
      <c r="O146" s="2044" t="s">
        <v>61</v>
      </c>
      <c r="P146" s="1982"/>
      <c r="Q146" s="1982" t="s">
        <v>108</v>
      </c>
      <c r="R146" s="2358" t="s">
        <v>24</v>
      </c>
      <c r="S146" s="1981" t="s">
        <v>61</v>
      </c>
      <c r="T146" s="1852"/>
      <c r="U146" s="1852" t="s">
        <v>108</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5895"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161</v>
      </c>
      <c r="W147" s="312"/>
      <c r="Y147" s="1288"/>
      <c r="Z147" s="1288"/>
      <c r="AA147" s="1288"/>
      <c r="AB147" s="1288"/>
      <c r="AC147" s="1288"/>
      <c r="AD147" s="1288"/>
      <c r="AE147" s="1288"/>
      <c r="AF147" s="1288"/>
      <c r="AG147" s="1288"/>
      <c r="AH147" s="1288"/>
      <c r="AI147" s="1288"/>
      <c r="AJ147" s="1288"/>
      <c r="AK147" s="1288"/>
    </row>
    <row s="5895" customFormat="1" customHeight="1" ht="17.25">
      <c r="A148" s="1881"/>
      <c r="C148" s="1886"/>
      <c r="D148" s="2354"/>
      <c r="E148" s="2386"/>
      <c r="F148" s="1996"/>
      <c r="G148" s="2360"/>
      <c r="H148" s="2354"/>
      <c r="I148" s="2354"/>
      <c r="J148" s="2390"/>
      <c r="K148" s="2045"/>
      <c r="L148" s="2354"/>
      <c r="M148" s="2354"/>
      <c r="N148" s="2388"/>
      <c r="O148" s="1986"/>
      <c r="P148" s="310"/>
      <c r="Q148" s="311"/>
      <c r="R148" s="311" t="s">
        <v>162</v>
      </c>
      <c r="S148" s="1887"/>
      <c r="T148" s="1887"/>
      <c r="U148" s="1887"/>
      <c r="V148" s="1887"/>
      <c r="W148" s="312"/>
      <c r="Y148" s="1288"/>
      <c r="Z148" s="1288"/>
      <c r="AA148" s="1288"/>
      <c r="AB148" s="1288"/>
      <c r="AC148" s="1288"/>
      <c r="AD148" s="1288"/>
      <c r="AE148" s="1288"/>
      <c r="AF148" s="1288"/>
      <c r="AG148" s="1288"/>
      <c r="AH148" s="1288"/>
      <c r="AI148" s="1288"/>
      <c r="AJ148" s="1288"/>
      <c r="AK148" s="1288"/>
    </row>
    <row s="5895" customFormat="1" customHeight="1" ht="17.25">
      <c r="A149" s="1881"/>
      <c r="C149" s="1886"/>
      <c r="D149" s="2354"/>
      <c r="E149" s="2386"/>
      <c r="F149" s="1996"/>
      <c r="G149" s="2360"/>
      <c r="H149" s="2354"/>
      <c r="I149" s="2354"/>
      <c r="J149" s="2390"/>
      <c r="K149" s="1986"/>
      <c r="L149" s="310"/>
      <c r="M149" s="311"/>
      <c r="N149" s="311" t="s">
        <v>163</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5895" customFormat="1" customHeight="1" ht="17.25">
      <c r="A150" s="1881"/>
      <c r="C150" s="1886"/>
      <c r="D150" s="2354"/>
      <c r="E150" s="2386"/>
      <c r="F150" s="1997"/>
      <c r="G150" s="2360"/>
      <c r="H150" s="310"/>
      <c r="I150" s="311"/>
      <c r="J150" s="311" t="s">
        <v>164</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5895" customFormat="1" customHeight="1" ht="17.25">
      <c r="A152" s="1881"/>
      <c r="C152" s="1883"/>
      <c r="D152" s="1871"/>
      <c r="E152" s="1888"/>
      <c r="F152" s="1825"/>
      <c r="G152" s="1889"/>
      <c r="H152" s="2353"/>
      <c r="I152" s="2353">
        <v>1</v>
      </c>
      <c r="J152" s="2389"/>
      <c r="K152" s="2044" t="s">
        <v>61</v>
      </c>
      <c r="L152" s="1982"/>
      <c r="M152" s="1982" t="s">
        <v>108</v>
      </c>
      <c r="N152" s="2387" t="str">
        <f>IF(Z152="","",INDEX(TERRITORY_MR_LIST,MATCH(Z152,TERRITORY_LIST_ID,0)))</f>
        <v/>
      </c>
      <c r="O152" s="2044" t="s">
        <v>61</v>
      </c>
      <c r="P152" s="1982"/>
      <c r="Q152" s="1982" t="s">
        <v>108</v>
      </c>
      <c r="R152" s="2358" t="s">
        <v>24</v>
      </c>
      <c r="S152" s="1981" t="s">
        <v>61</v>
      </c>
      <c r="T152" s="1852"/>
      <c r="U152" s="1852" t="s">
        <v>108</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5895"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161</v>
      </c>
      <c r="W153" s="312"/>
      <c r="Y153" s="1288"/>
      <c r="Z153" s="1288"/>
      <c r="AA153" s="1288"/>
      <c r="AB153" s="1288"/>
      <c r="AC153" s="1288"/>
      <c r="AD153" s="1288"/>
      <c r="AE153" s="1288"/>
      <c r="AF153" s="1288"/>
      <c r="AG153" s="1288"/>
      <c r="AH153" s="1288"/>
      <c r="AI153" s="1288"/>
      <c r="AJ153" s="1288"/>
      <c r="AK153" s="1288"/>
    </row>
    <row s="5895" customFormat="1" customHeight="1" ht="17.25">
      <c r="A154" s="1881"/>
      <c r="C154" s="1886"/>
      <c r="D154" s="1871"/>
      <c r="E154" s="1888"/>
      <c r="F154" s="1825"/>
      <c r="G154" s="1889"/>
      <c r="H154" s="2354"/>
      <c r="I154" s="2354"/>
      <c r="J154" s="2390"/>
      <c r="K154" s="2045"/>
      <c r="L154" s="2354"/>
      <c r="M154" s="2354"/>
      <c r="N154" s="2388"/>
      <c r="O154" s="1986"/>
      <c r="P154" s="310"/>
      <c r="Q154" s="311"/>
      <c r="R154" s="311" t="s">
        <v>162</v>
      </c>
      <c r="S154" s="1887"/>
      <c r="T154" s="1887"/>
      <c r="U154" s="1887"/>
      <c r="V154" s="1887"/>
      <c r="W154" s="312"/>
      <c r="Y154" s="1288"/>
      <c r="Z154" s="1288"/>
      <c r="AA154" s="1288"/>
      <c r="AB154" s="1288"/>
      <c r="AC154" s="1288"/>
      <c r="AD154" s="1288"/>
      <c r="AE154" s="1288"/>
      <c r="AF154" s="1288"/>
      <c r="AG154" s="1288"/>
      <c r="AH154" s="1288"/>
      <c r="AI154" s="1288"/>
      <c r="AJ154" s="1288"/>
      <c r="AK154" s="1288"/>
    </row>
    <row s="5895" customFormat="1" customHeight="1" ht="17.25">
      <c r="A155" s="1881"/>
      <c r="C155" s="1886"/>
      <c r="D155" s="1871"/>
      <c r="E155" s="1888"/>
      <c r="F155" s="1825"/>
      <c r="G155" s="1889"/>
      <c r="H155" s="2354"/>
      <c r="I155" s="2354"/>
      <c r="J155" s="2390"/>
      <c r="K155" s="1986"/>
      <c r="L155" s="310"/>
      <c r="M155" s="311"/>
      <c r="N155" s="311" t="s">
        <v>163</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5895" customFormat="1" customHeight="1" ht="17.25">
      <c r="A157" s="1881"/>
      <c r="C157" s="1883"/>
      <c r="D157" s="1871"/>
      <c r="E157" s="1888"/>
      <c r="F157" s="1825"/>
      <c r="G157" s="1889"/>
      <c r="H157" s="1871"/>
      <c r="I157" s="1871"/>
      <c r="J157" s="1890"/>
      <c r="K157" s="1800"/>
      <c r="L157" s="1982"/>
      <c r="M157" s="1982" t="s">
        <v>108</v>
      </c>
      <c r="N157" s="2387" t="str">
        <f>IF(Z157="","",INDEX(TERRITORY_MR_LIST,MATCH(Z157,TERRITORY_LIST_ID,0)))</f>
        <v/>
      </c>
      <c r="O157" s="2044" t="s">
        <v>61</v>
      </c>
      <c r="P157" s="1982"/>
      <c r="Q157" s="1982" t="s">
        <v>108</v>
      </c>
      <c r="R157" s="2358" t="s">
        <v>24</v>
      </c>
      <c r="S157" s="1981" t="s">
        <v>61</v>
      </c>
      <c r="T157" s="1852"/>
      <c r="U157" s="1852" t="s">
        <v>108</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5895"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161</v>
      </c>
      <c r="W158" s="312"/>
      <c r="Y158" s="1288"/>
      <c r="Z158" s="1288"/>
      <c r="AA158" s="1288"/>
      <c r="AB158" s="1288"/>
      <c r="AC158" s="1288"/>
      <c r="AD158" s="1288"/>
      <c r="AE158" s="1288"/>
      <c r="AF158" s="1288"/>
      <c r="AG158" s="1288"/>
      <c r="AH158" s="1288"/>
      <c r="AI158" s="1288"/>
      <c r="AJ158" s="1288"/>
      <c r="AK158" s="1288"/>
    </row>
    <row s="5895" customFormat="1" customHeight="1" ht="17.25">
      <c r="A159" s="1881"/>
      <c r="C159" s="1886"/>
      <c r="D159" s="1871"/>
      <c r="E159" s="1888"/>
      <c r="F159" s="1825"/>
      <c r="G159" s="1889"/>
      <c r="H159" s="1871"/>
      <c r="I159" s="1871"/>
      <c r="J159" s="1890"/>
      <c r="K159" s="1800"/>
      <c r="L159" s="2354"/>
      <c r="M159" s="2354"/>
      <c r="N159" s="2388"/>
      <c r="O159" s="1986"/>
      <c r="P159" s="310"/>
      <c r="Q159" s="311"/>
      <c r="R159" s="311" t="s">
        <v>162</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5895" customFormat="1" customHeight="1" ht="17.25">
      <c r="A161" s="1881"/>
      <c r="C161" s="1883"/>
      <c r="D161" s="1871"/>
      <c r="E161" s="1888"/>
      <c r="F161" s="1825"/>
      <c r="G161" s="1889"/>
      <c r="H161" s="1871"/>
      <c r="I161" s="1871"/>
      <c r="J161" s="1890"/>
      <c r="K161" s="1800"/>
      <c r="L161" s="1796"/>
      <c r="M161" s="1796"/>
      <c r="N161" s="1891"/>
      <c r="O161" s="1828"/>
      <c r="P161" s="1982"/>
      <c r="Q161" s="1982" t="s">
        <v>108</v>
      </c>
      <c r="R161" s="2358" t="s">
        <v>24</v>
      </c>
      <c r="S161" s="1981" t="s">
        <v>61</v>
      </c>
      <c r="T161" s="1852"/>
      <c r="U161" s="1852" t="s">
        <v>108</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5895"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161</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5895"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108</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5701" customFormat="1" customHeight="1" ht="17.25">
      <c r="A166" s="1856" t="s">
        <v>1171</v>
      </c>
    </row>
    <row customHeight="1" ht="17.25">
      <c r="G167" s="1880"/>
      <c r="H167" s="1880"/>
      <c r="I167" s="1880"/>
      <c r="M167" s="1876"/>
    </row>
    <row s="5895" customFormat="1" customHeight="1" ht="17.25">
      <c r="A168" s="1881"/>
      <c r="C168" s="1883"/>
      <c r="D168" s="2353"/>
      <c r="E168" s="1993"/>
      <c r="F168" s="1995"/>
      <c r="G168" s="2359"/>
      <c r="H168" s="2353"/>
      <c r="I168" s="2353">
        <v>1</v>
      </c>
      <c r="J168" s="2389"/>
      <c r="K168" s="2044" t="s">
        <v>61</v>
      </c>
      <c r="L168" s="1982"/>
      <c r="M168" s="1982" t="s">
        <v>108</v>
      </c>
      <c r="N168" s="2387" t="str">
        <f>IF(Z168="","",INDEX(TERRITORY_MR_LIST,MATCH(Z168,TERRITORY_LIST_ID,0)))</f>
        <v/>
      </c>
      <c r="O168" s="2044" t="s">
        <v>61</v>
      </c>
      <c r="P168" s="1982"/>
      <c r="Q168" s="1982" t="s">
        <v>108</v>
      </c>
      <c r="R168" s="2358" t="s">
        <v>24</v>
      </c>
      <c r="S168" s="2240" t="s">
        <v>56</v>
      </c>
      <c r="T168" s="1843"/>
      <c r="U168" s="1843" t="s">
        <v>108</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5895"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5895" customFormat="1" customHeight="1" ht="17.25">
      <c r="A170" s="1881"/>
      <c r="C170" s="1886"/>
      <c r="D170" s="2354"/>
      <c r="E170" s="2386"/>
      <c r="F170" s="1996"/>
      <c r="G170" s="2360"/>
      <c r="H170" s="2354"/>
      <c r="I170" s="2354"/>
      <c r="J170" s="2390"/>
      <c r="K170" s="2045"/>
      <c r="L170" s="2354"/>
      <c r="M170" s="2354"/>
      <c r="N170" s="2388"/>
      <c r="O170" s="1986"/>
      <c r="P170" s="310"/>
      <c r="Q170" s="311"/>
      <c r="R170" s="311" t="s">
        <v>162</v>
      </c>
      <c r="S170" s="1887"/>
      <c r="T170" s="1887"/>
      <c r="U170" s="1887"/>
      <c r="V170" s="1887"/>
      <c r="W170" s="1463"/>
      <c r="Y170" s="1288"/>
      <c r="Z170" s="1288"/>
      <c r="AA170" s="1288"/>
      <c r="AB170" s="1288"/>
      <c r="AC170" s="1288"/>
      <c r="AD170" s="1288"/>
      <c r="AE170" s="1288"/>
      <c r="AF170" s="1288"/>
      <c r="AG170" s="1288"/>
      <c r="AH170" s="1288"/>
      <c r="AI170" s="1288"/>
      <c r="AJ170" s="1288"/>
      <c r="AK170" s="1288"/>
    </row>
    <row s="5895" customFormat="1" customHeight="1" ht="17.25">
      <c r="A171" s="1881"/>
      <c r="C171" s="1886"/>
      <c r="D171" s="2354"/>
      <c r="E171" s="2386"/>
      <c r="F171" s="1996"/>
      <c r="G171" s="2360"/>
      <c r="H171" s="2354"/>
      <c r="I171" s="2354"/>
      <c r="J171" s="2390"/>
      <c r="K171" s="1986"/>
      <c r="L171" s="310"/>
      <c r="M171" s="311"/>
      <c r="N171" s="311" t="s">
        <v>163</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5895" customFormat="1" customHeight="1" ht="17.25">
      <c r="A172" s="1881"/>
      <c r="C172" s="1886"/>
      <c r="D172" s="2354"/>
      <c r="E172" s="2386"/>
      <c r="F172" s="1997"/>
      <c r="G172" s="2360"/>
      <c r="H172" s="310"/>
      <c r="I172" s="311"/>
      <c r="J172" s="311" t="s">
        <v>164</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5895" customFormat="1" customHeight="1" ht="17.25">
      <c r="A174" s="1881"/>
      <c r="C174" s="1883"/>
      <c r="D174" s="1871"/>
      <c r="E174" s="1888"/>
      <c r="F174" s="1825"/>
      <c r="G174" s="1889"/>
      <c r="H174" s="2353"/>
      <c r="I174" s="2353">
        <v>1</v>
      </c>
      <c r="J174" s="2389"/>
      <c r="K174" s="2044" t="s">
        <v>61</v>
      </c>
      <c r="L174" s="1982"/>
      <c r="M174" s="1982" t="s">
        <v>108</v>
      </c>
      <c r="N174" s="2387" t="str">
        <f>IF(Z174="","",INDEX(TERRITORY_MR_LIST,MATCH(Z174,TERRITORY_LIST_ID,0)))</f>
        <v/>
      </c>
      <c r="O174" s="2044" t="s">
        <v>61</v>
      </c>
      <c r="P174" s="1982"/>
      <c r="Q174" s="1982" t="s">
        <v>108</v>
      </c>
      <c r="R174" s="2358" t="s">
        <v>24</v>
      </c>
      <c r="S174" s="2240" t="s">
        <v>56</v>
      </c>
      <c r="T174" s="1843"/>
      <c r="U174" s="1843" t="s">
        <v>108</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5895"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5895" customFormat="1" customHeight="1" ht="17.25">
      <c r="A176" s="1881"/>
      <c r="C176" s="1886"/>
      <c r="D176" s="1871"/>
      <c r="E176" s="1888"/>
      <c r="F176" s="1825"/>
      <c r="G176" s="1889"/>
      <c r="H176" s="2354"/>
      <c r="I176" s="2354"/>
      <c r="J176" s="2390"/>
      <c r="K176" s="2045"/>
      <c r="L176" s="2354"/>
      <c r="M176" s="2354"/>
      <c r="N176" s="2388"/>
      <c r="O176" s="1986"/>
      <c r="P176" s="310"/>
      <c r="Q176" s="311"/>
      <c r="R176" s="311" t="s">
        <v>162</v>
      </c>
      <c r="S176" s="1887"/>
      <c r="T176" s="1887"/>
      <c r="U176" s="1887"/>
      <c r="V176" s="1887"/>
      <c r="W176" s="1463"/>
      <c r="Y176" s="1288"/>
      <c r="Z176" s="1288"/>
      <c r="AA176" s="1288"/>
      <c r="AB176" s="1288"/>
      <c r="AC176" s="1288"/>
      <c r="AD176" s="1288"/>
      <c r="AE176" s="1288"/>
      <c r="AF176" s="1288"/>
      <c r="AG176" s="1288"/>
      <c r="AH176" s="1288"/>
      <c r="AI176" s="1288"/>
      <c r="AJ176" s="1288"/>
      <c r="AK176" s="1288"/>
    </row>
    <row s="5895" customFormat="1" customHeight="1" ht="17.25">
      <c r="A177" s="1881"/>
      <c r="C177" s="1886"/>
      <c r="D177" s="1871"/>
      <c r="E177" s="1888"/>
      <c r="F177" s="1825"/>
      <c r="G177" s="1889"/>
      <c r="H177" s="2354"/>
      <c r="I177" s="2354"/>
      <c r="J177" s="2390"/>
      <c r="K177" s="1986"/>
      <c r="L177" s="310"/>
      <c r="M177" s="311"/>
      <c r="N177" s="311" t="s">
        <v>163</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5895" customFormat="1" customHeight="1" ht="17.25">
      <c r="A179" s="1881"/>
      <c r="C179" s="1883"/>
      <c r="D179" s="1871"/>
      <c r="E179" s="1888"/>
      <c r="F179" s="1825"/>
      <c r="G179" s="1889"/>
      <c r="H179" s="1871"/>
      <c r="I179" s="1871"/>
      <c r="J179" s="1893"/>
      <c r="K179" s="1889"/>
      <c r="L179" s="1982"/>
      <c r="M179" s="1982" t="s">
        <v>108</v>
      </c>
      <c r="N179" s="2387" t="str">
        <f>IF(Z179="","",INDEX(TERRITORY_MR_LIST,MATCH(Z179,TERRITORY_LIST_ID,0)))</f>
        <v/>
      </c>
      <c r="O179" s="2044" t="s">
        <v>61</v>
      </c>
      <c r="P179" s="1982"/>
      <c r="Q179" s="1982" t="s">
        <v>108</v>
      </c>
      <c r="R179" s="2358" t="s">
        <v>24</v>
      </c>
      <c r="S179" s="2240" t="s">
        <v>56</v>
      </c>
      <c r="T179" s="1843"/>
      <c r="U179" s="1843" t="s">
        <v>108</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5895"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5895" customFormat="1" customHeight="1" ht="17.25">
      <c r="A181" s="1881"/>
      <c r="C181" s="1886"/>
      <c r="D181" s="1871"/>
      <c r="E181" s="1888"/>
      <c r="F181" s="1825"/>
      <c r="G181" s="1889"/>
      <c r="H181" s="1871"/>
      <c r="I181" s="1871"/>
      <c r="J181" s="1893"/>
      <c r="K181" s="1889"/>
      <c r="L181" s="2354"/>
      <c r="M181" s="2354"/>
      <c r="N181" s="2388"/>
      <c r="O181" s="1986"/>
      <c r="P181" s="310"/>
      <c r="Q181" s="311"/>
      <c r="R181" s="311" t="s">
        <v>162</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5895" customFormat="1" customHeight="1" ht="17.25">
      <c r="A183" s="1881"/>
      <c r="C183" s="1883"/>
      <c r="D183" s="1871"/>
      <c r="E183" s="1888"/>
      <c r="F183" s="1825"/>
      <c r="G183" s="1889"/>
      <c r="H183" s="1871"/>
      <c r="I183" s="1871"/>
      <c r="J183" s="1893"/>
      <c r="K183" s="1889"/>
      <c r="L183" s="1871"/>
      <c r="M183" s="1871"/>
      <c r="N183" s="1891"/>
      <c r="O183" s="1828"/>
      <c r="P183" s="1982"/>
      <c r="Q183" s="1982" t="s">
        <v>108</v>
      </c>
      <c r="R183" s="2358" t="s">
        <v>24</v>
      </c>
      <c r="S183" s="2240" t="s">
        <v>56</v>
      </c>
      <c r="T183" s="1843"/>
      <c r="U183" s="1843" t="s">
        <v>108</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5895"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5701" customFormat="1" customHeight="1" ht="17.25">
      <c r="A192" s="1856" t="s">
        <v>1172</v>
      </c>
    </row>
    <row customHeight="1" ht="17.25">
      <c r="G193" s="1880"/>
      <c r="H193" s="1880"/>
      <c r="I193" s="1880"/>
      <c r="M193" s="1876"/>
    </row>
    <row s="2665" customFormat="1" customHeight="1" ht="15">
      <c r="D194" s="2416"/>
      <c r="E194" s="2036"/>
      <c r="F194" s="2036"/>
      <c r="G194" s="2044"/>
      <c r="H194" s="1604"/>
      <c r="I194" s="2417">
        <v>1</v>
      </c>
      <c r="J194" s="2389"/>
      <c r="K194" s="1619"/>
      <c r="L194" s="2044" t="s">
        <v>61</v>
      </c>
      <c r="M194" s="2044" t="s">
        <v>61</v>
      </c>
      <c r="N194" s="1604"/>
      <c r="O194" s="1982" t="s">
        <v>108</v>
      </c>
      <c r="P194" s="2411"/>
      <c r="Q194" s="1620"/>
      <c r="R194" s="2044" t="s">
        <v>61</v>
      </c>
      <c r="S194" s="2044" t="s">
        <v>61</v>
      </c>
      <c r="T194" s="1897"/>
      <c r="U194" s="1982" t="s">
        <v>108</v>
      </c>
      <c r="V194" s="2413" t="str">
        <f>IF(AK194="","",INDEX(TERRITORY_MR_LIST,MATCH(AK194,TERRITORY_LIST_ID,0)))</f>
        <v/>
      </c>
      <c r="W194" s="1621"/>
      <c r="X194" s="2044" t="s">
        <v>61</v>
      </c>
      <c r="Y194" s="2044" t="s">
        <v>56</v>
      </c>
      <c r="Z194" s="1604"/>
      <c r="AA194" s="1982" t="s">
        <v>108</v>
      </c>
      <c r="AB194" s="2415"/>
      <c r="AC194" s="1622"/>
      <c r="AD194" s="2044" t="s">
        <v>61</v>
      </c>
      <c r="AE194" s="2044" t="s">
        <v>56</v>
      </c>
      <c r="AF194" s="1602"/>
      <c r="AG194" s="1852" t="s">
        <v>108</v>
      </c>
      <c r="AH194" s="1612"/>
      <c r="AI194" s="1842"/>
    </row>
    <row s="2665"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1173</v>
      </c>
      <c r="AI195" s="2420"/>
    </row>
    <row s="2665"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1174</v>
      </c>
      <c r="AC196" s="2421"/>
      <c r="AD196" s="2421"/>
      <c r="AE196" s="2421"/>
      <c r="AF196" s="2421"/>
      <c r="AG196" s="2421"/>
      <c r="AH196" s="2421"/>
      <c r="AI196" s="2422"/>
    </row>
    <row s="2665"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102</v>
      </c>
      <c r="W197" s="2419"/>
      <c r="X197" s="2419"/>
      <c r="Y197" s="2419"/>
      <c r="Z197" s="2419"/>
      <c r="AA197" s="2419"/>
      <c r="AB197" s="2419"/>
      <c r="AC197" s="2419"/>
      <c r="AD197" s="2419"/>
      <c r="AE197" s="2419"/>
      <c r="AF197" s="2419"/>
      <c r="AG197" s="2419"/>
      <c r="AH197" s="2419"/>
      <c r="AI197" s="2420"/>
    </row>
    <row s="2665" customFormat="1" customHeight="1" ht="11.25">
      <c r="D198" s="2416"/>
      <c r="E198" s="2036"/>
      <c r="F198" s="2036"/>
      <c r="G198" s="2045"/>
      <c r="H198" s="1608"/>
      <c r="I198" s="2417"/>
      <c r="J198" s="2418"/>
      <c r="K198" s="1603"/>
      <c r="L198" s="2045"/>
      <c r="M198" s="2045"/>
      <c r="N198" s="1608"/>
      <c r="O198" s="1609"/>
      <c r="P198" s="2419" t="s">
        <v>1175</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3038" customFormat="1" customHeight="1" ht="11.25">
      <c r="D199" s="2416"/>
      <c r="E199" s="2036"/>
      <c r="F199" s="2036"/>
      <c r="G199" s="1986"/>
      <c r="H199" s="1610"/>
      <c r="I199" s="1611"/>
      <c r="J199" s="2419" t="s">
        <v>164</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5"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5"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5"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5"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5"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3038"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843CC3-6918-335C-6F77-670F9820661C}"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6083" width="32.57421875" customWidth="1"/>
    <col min="2" max="2" style="6084" width="11.00390625" customWidth="1"/>
    <col min="3" max="3" style="6084" width="9.140625"/>
    <col min="4" max="4" style="6084" width="26.57421875" customWidth="1"/>
    <col min="5" max="5" style="5998" width="27.7109375" customWidth="1"/>
    <col min="6" max="6" style="5998" width="23.57421875" customWidth="1"/>
    <col min="7" max="7" style="5998" width="31.421875" customWidth="1"/>
    <col min="8" max="8" style="5998" width="40.8515625" customWidth="1"/>
    <col min="9" max="9" style="5998" width="14.57421875" customWidth="1"/>
    <col min="10" max="10" style="5998" width="26.8515625" customWidth="1"/>
    <col min="11" max="11" style="5998" width="50.00390625" customWidth="1"/>
    <col min="12" max="12" style="5998" width="52.421875" customWidth="1"/>
    <col min="13" max="13" style="5998" width="10.7109375" customWidth="1"/>
    <col min="14" max="14" style="5998" width="55.140625" customWidth="1"/>
    <col min="15" max="15" style="5998" width="31.8515625" customWidth="1"/>
    <col min="16" max="16" style="5998" width="23.8515625" customWidth="1"/>
    <col min="17" max="17" style="5998" width="46.57421875" customWidth="1"/>
    <col min="18" max="18" style="5998" width="24.00390625" customWidth="1"/>
    <col min="19" max="19" style="5998" width="20.57421875" customWidth="1"/>
    <col min="20" max="20" style="5998" width="22.00390625" customWidth="1"/>
    <col min="21" max="22" style="5998" width="26.421875" customWidth="1"/>
    <col min="23" max="23" style="5998" width="8.28125" hidden="1" customWidth="1"/>
    <col min="24" max="24" style="5998" width="59.7109375" customWidth="1"/>
    <col min="25" max="25" style="5998" width="49.140625" customWidth="1"/>
    <col min="26" max="26" style="5998" width="11.140625" customWidth="1"/>
    <col min="27" max="30" style="5998" width="29.00390625" customWidth="1"/>
    <col min="31" max="31" style="5998" width="9.140625"/>
    <col min="32" max="32" style="5998" width="34.7109375" customWidth="1"/>
    <col min="33" max="33" style="5998" width="9.140625"/>
    <col min="34" max="35" style="5998" width="34.421875" customWidth="1"/>
    <col min="36" max="36" style="5998" width="9.140625"/>
    <col min="37" max="37" style="5998" width="24.57421875" customWidth="1"/>
    <col min="38" max="38" style="5998" width="9.140625"/>
    <col min="39" max="39" style="5998" width="26.140625" customWidth="1"/>
    <col min="40" max="40" style="5998" width="1.7109375" customWidth="1"/>
    <col min="41" max="41" style="5998" width="9.140625"/>
    <col min="42" max="43" style="5998" width="47.8515625" customWidth="1"/>
    <col min="44" max="44" style="5998" width="1.7109375" customWidth="1"/>
    <col min="45" max="45" style="5998" width="21.421875" customWidth="1"/>
    <col min="46" max="46" style="5998" width="1.7109375" customWidth="1"/>
    <col min="47" max="47" style="5998" width="31.28125" customWidth="1"/>
    <col min="48" max="48" style="5998" width="1.7109375" customWidth="1"/>
    <col min="49" max="50" style="6085" width="9.140625"/>
    <col min="51" max="51" style="5998" width="3.7109375" customWidth="1"/>
    <col min="52" max="52" style="5998" width="55.00390625" customWidth="1"/>
    <col min="53" max="53" style="5998" width="9.140625"/>
    <col min="54" max="54" style="5998" width="35.140625" customWidth="1"/>
    <col min="55" max="55" style="5998" width="9.140625"/>
    <col min="56" max="56" style="5998" width="1.7109375" customWidth="1"/>
    <col min="57" max="57" style="6086" width="12.57421875" customWidth="1"/>
    <col min="58" max="58" style="6086" width="14.28125" customWidth="1"/>
    <col min="59" max="59" style="5998" width="30.7109375" customWidth="1"/>
    <col min="60" max="60" style="5993" width="40.7109375" customWidth="1"/>
    <col min="61" max="61" style="5993" width="15.00390625" customWidth="1"/>
    <col min="62" max="62" style="5993" width="40.7109375" customWidth="1"/>
    <col min="63" max="63" style="5993" width="2.7109375" customWidth="1"/>
    <col min="64" max="64" style="5993" width="44.7109375" customWidth="1"/>
    <col min="65" max="65" style="5993" width="2.7109375" customWidth="1"/>
    <col min="66" max="66" style="5993" width="40.7109375" customWidth="1"/>
    <col min="67" max="68" style="5998" width="9.140625"/>
    <col min="69" max="69" style="5998" width="18.140625" customWidth="1"/>
    <col min="70" max="70" style="5998" width="57.8515625" customWidth="1"/>
    <col min="71" max="71" style="6053" width="1.7109375" customWidth="1"/>
    <col min="72" max="72" style="5998" width="22.57421875" customWidth="1"/>
    <col min="73" max="73" style="5998" width="57.8515625" customWidth="1"/>
    <col min="74" max="74" style="5998" width="1.7109375" customWidth="1"/>
    <col min="75" max="75" style="5998" width="22.57421875" customWidth="1"/>
    <col min="76" max="76" style="5998" width="57.8515625" customWidth="1"/>
    <col min="77" max="77" style="5998" width="1.7109375" customWidth="1"/>
    <col min="78" max="78" style="5998" width="22.57421875" customWidth="1"/>
    <col min="79" max="79" style="5998" width="57.8515625" customWidth="1"/>
    <col min="80" max="81" style="5998" width="9.140625"/>
    <col min="82" max="82" style="5998" width="49.57421875" customWidth="1"/>
  </cols>
  <sheetData>
    <row s="5988" customFormat="1" customHeight="1" ht="11.25">
      <c r="A1" s="1074" t="s">
        <v>1176</v>
      </c>
      <c r="B1" s="1074" t="s">
        <v>1177</v>
      </c>
      <c r="C1" s="1074" t="s">
        <v>1178</v>
      </c>
      <c r="D1" s="1074" t="s">
        <v>1179</v>
      </c>
      <c r="E1" s="1074" t="s">
        <v>1180</v>
      </c>
      <c r="F1" s="1074" t="s">
        <v>1181</v>
      </c>
      <c r="G1" s="1074" t="s">
        <v>1182</v>
      </c>
      <c r="H1" s="1074" t="s">
        <v>1183</v>
      </c>
      <c r="I1" s="1074" t="s">
        <v>1184</v>
      </c>
      <c r="J1" s="1074" t="s">
        <v>1185</v>
      </c>
      <c r="K1" s="1074" t="s">
        <v>1186</v>
      </c>
      <c r="L1" s="1074" t="s">
        <v>1187</v>
      </c>
      <c r="M1" s="1074"/>
      <c r="N1" s="1074" t="s">
        <v>1188</v>
      </c>
      <c r="O1" s="1074" t="s">
        <v>1189</v>
      </c>
      <c r="P1" s="1074" t="s">
        <v>1190</v>
      </c>
      <c r="Q1" s="1074" t="s">
        <v>1191</v>
      </c>
      <c r="R1" s="1074" t="s">
        <v>1192</v>
      </c>
      <c r="S1" s="1074" t="s">
        <v>1193</v>
      </c>
      <c r="T1" s="1074" t="s">
        <v>1194</v>
      </c>
      <c r="U1" s="1074" t="s">
        <v>1195</v>
      </c>
      <c r="V1" s="1074"/>
      <c r="W1" s="803" t="s">
        <v>1196</v>
      </c>
      <c r="X1" s="1074" t="s">
        <v>1197</v>
      </c>
      <c r="Y1" s="1074" t="s">
        <v>1198</v>
      </c>
      <c r="Z1" s="1074"/>
      <c r="AA1" s="1074" t="s">
        <v>1199</v>
      </c>
      <c r="AB1" s="1074"/>
      <c r="AC1" s="1074" t="s">
        <v>1200</v>
      </c>
      <c r="AD1" s="1074"/>
      <c r="AF1" s="1074" t="s">
        <v>1201</v>
      </c>
      <c r="AH1" s="1074" t="s">
        <v>1202</v>
      </c>
      <c r="AI1" s="1074" t="s">
        <v>1203</v>
      </c>
      <c r="AK1" s="1074" t="s">
        <v>1204</v>
      </c>
      <c r="AM1" s="1074" t="s">
        <v>1205</v>
      </c>
      <c r="AP1" s="1074" t="s">
        <v>1206</v>
      </c>
      <c r="AQ1" s="1074" t="s">
        <v>1207</v>
      </c>
      <c r="AS1" s="1074" t="s">
        <v>1208</v>
      </c>
      <c r="AU1" s="1074" t="s">
        <v>1209</v>
      </c>
      <c r="AW1" s="1074" t="s">
        <v>1210</v>
      </c>
      <c r="AX1" s="1074" t="s">
        <v>1211</v>
      </c>
      <c r="AZ1" s="1160" t="s">
        <v>1212</v>
      </c>
      <c r="BB1" s="1074" t="s">
        <v>1213</v>
      </c>
      <c r="BC1" s="1074"/>
      <c r="BE1" s="1074" t="s">
        <v>1214</v>
      </c>
      <c r="BF1" s="1074" t="s">
        <v>1215</v>
      </c>
      <c r="BH1" s="1076" t="s">
        <v>714</v>
      </c>
      <c r="BI1" s="1077"/>
      <c r="BJ1" s="1078" t="s">
        <v>1216</v>
      </c>
      <c r="BK1" s="1077"/>
      <c r="BL1" s="1079" t="s">
        <v>812</v>
      </c>
      <c r="BM1" s="1077"/>
      <c r="BN1" s="1080" t="s">
        <v>1217</v>
      </c>
      <c r="BS1" s="1457"/>
    </row>
    <row customHeight="1" ht="11.25">
      <c r="A2" s="1081" t="s">
        <v>1218</v>
      </c>
      <c r="B2" s="1082">
        <v>2000</v>
      </c>
      <c r="C2" s="1082">
        <v>2022</v>
      </c>
      <c r="D2" s="1082" t="s">
        <v>61</v>
      </c>
      <c r="E2" s="1083" t="s">
        <v>1219</v>
      </c>
      <c r="F2" s="1083" t="s">
        <v>1220</v>
      </c>
      <c r="G2" s="1083" t="s">
        <v>1221</v>
      </c>
      <c r="H2" s="1084" t="s">
        <v>54</v>
      </c>
      <c r="I2" s="1083" t="s">
        <v>108</v>
      </c>
      <c r="J2" s="1083" t="s">
        <v>1222</v>
      </c>
      <c r="K2" s="1085" t="s">
        <v>1223</v>
      </c>
      <c r="L2" s="1086"/>
      <c r="M2" s="1085">
        <v>1</v>
      </c>
      <c r="N2" s="1170" t="s">
        <v>1224</v>
      </c>
      <c r="O2" s="1084" t="s">
        <v>445</v>
      </c>
      <c r="P2" s="1087" t="s">
        <v>33</v>
      </c>
      <c r="Q2" s="1088" t="s">
        <v>447</v>
      </c>
      <c r="R2" s="129" t="s">
        <v>1225</v>
      </c>
      <c r="S2" s="129" t="s">
        <v>1226</v>
      </c>
      <c r="T2" s="1089" t="s">
        <v>1227</v>
      </c>
      <c r="U2" s="1086" t="s">
        <v>1228</v>
      </c>
      <c r="V2" s="1090">
        <v>1</v>
      </c>
      <c r="W2" s="1091"/>
      <c r="X2" s="1091" t="s">
        <v>1229</v>
      </c>
      <c r="Y2" s="1082" t="s">
        <v>1230</v>
      </c>
      <c r="Z2" s="1092"/>
      <c r="AA2" s="1082" t="s">
        <v>1231</v>
      </c>
      <c r="AB2" s="1093" t="s">
        <v>1231</v>
      </c>
      <c r="AC2" s="1082" t="s">
        <v>1232</v>
      </c>
      <c r="AD2" s="1093" t="s">
        <v>1232</v>
      </c>
      <c r="AF2" s="1084" t="s">
        <v>1228</v>
      </c>
      <c r="AH2" s="1083" t="s">
        <v>1233</v>
      </c>
      <c r="AI2" s="1083" t="s">
        <v>1233</v>
      </c>
      <c r="AK2" s="1083" t="s">
        <v>1234</v>
      </c>
      <c r="AM2" s="1083" t="s">
        <v>1235</v>
      </c>
      <c r="AP2" s="1094" t="s">
        <v>1229</v>
      </c>
      <c r="AQ2" s="1095" t="s">
        <v>1229</v>
      </c>
      <c r="AS2" s="1082" t="s">
        <v>1236</v>
      </c>
      <c r="AU2" s="1128" t="s">
        <v>1237</v>
      </c>
      <c r="AW2" s="1128" t="s">
        <v>1238</v>
      </c>
      <c r="AX2" s="1128" t="s">
        <v>1238</v>
      </c>
      <c r="AZ2" s="1128" t="s">
        <v>52</v>
      </c>
      <c r="BB2" s="1128" t="s">
        <v>1239</v>
      </c>
      <c r="BC2" s="1128" t="s">
        <v>1240</v>
      </c>
      <c r="BE2" s="1128">
        <v>2000</v>
      </c>
      <c r="BF2" s="1128" t="s">
        <v>1241</v>
      </c>
    </row>
    <row customHeight="1" ht="11.25">
      <c r="A3" s="1081" t="s">
        <v>1242</v>
      </c>
      <c r="B3" s="1082">
        <v>2001</v>
      </c>
      <c r="C3" s="1082">
        <v>2023</v>
      </c>
      <c r="D3" s="1082" t="s">
        <v>56</v>
      </c>
      <c r="E3" s="1083" t="s">
        <v>1243</v>
      </c>
      <c r="F3" s="1083" t="s">
        <v>1244</v>
      </c>
      <c r="G3" s="1083" t="s">
        <v>1245</v>
      </c>
      <c r="H3" s="1084" t="s">
        <v>1246</v>
      </c>
      <c r="I3" s="1083" t="s">
        <v>109</v>
      </c>
      <c r="J3" s="1083" t="s">
        <v>548</v>
      </c>
      <c r="K3" s="1085" t="s">
        <v>1247</v>
      </c>
      <c r="L3" s="1086">
        <f>_xlfn.IFERROR(MATCH(K3,OFFER_METHOD,0),0)</f>
        <v>0</v>
      </c>
      <c r="M3" s="1085">
        <v>2</v>
      </c>
      <c r="N3" s="1170" t="s">
        <v>1248</v>
      </c>
      <c r="O3" s="1084" t="s">
        <v>1249</v>
      </c>
      <c r="P3" s="1087" t="s">
        <v>1250</v>
      </c>
      <c r="Q3" s="1088" t="s">
        <v>443</v>
      </c>
      <c r="R3" s="129" t="s">
        <v>1251</v>
      </c>
      <c r="S3" s="129" t="s">
        <v>1252</v>
      </c>
      <c r="T3" s="1089" t="s">
        <v>1253</v>
      </c>
      <c r="U3" s="1086" t="s">
        <v>1254</v>
      </c>
      <c r="V3" s="1090">
        <v>2</v>
      </c>
      <c r="W3" s="1091"/>
      <c r="X3" s="1091" t="s">
        <v>1255</v>
      </c>
      <c r="Y3" s="1082" t="s">
        <v>1230</v>
      </c>
      <c r="Z3" s="1092"/>
      <c r="AA3" s="1082" t="s">
        <v>1256</v>
      </c>
      <c r="AB3" s="1093" t="s">
        <v>1256</v>
      </c>
      <c r="AC3" s="1082" t="s">
        <v>1257</v>
      </c>
      <c r="AD3" s="1093" t="s">
        <v>1257</v>
      </c>
      <c r="AF3" s="1084" t="s">
        <v>1254</v>
      </c>
      <c r="AH3" s="1083" t="s">
        <v>1258</v>
      </c>
      <c r="AI3" s="1083" t="s">
        <v>1259</v>
      </c>
      <c r="AK3" s="1083" t="s">
        <v>1260</v>
      </c>
      <c r="AM3" s="1083" t="s">
        <v>1261</v>
      </c>
      <c r="AP3" s="1094" t="s">
        <v>1262</v>
      </c>
      <c r="AQ3" s="1095" t="s">
        <v>1262</v>
      </c>
      <c r="AS3" s="1082" t="s">
        <v>1263</v>
      </c>
      <c r="AU3" s="1128" t="s">
        <v>1264</v>
      </c>
      <c r="AW3" s="1128" t="s">
        <v>1265</v>
      </c>
      <c r="AX3" s="1128" t="s">
        <v>1265</v>
      </c>
      <c r="AZ3" s="1128" t="s">
        <v>1266</v>
      </c>
      <c r="BB3" s="1128" t="s">
        <v>1267</v>
      </c>
      <c r="BC3" s="1128" t="s">
        <v>1240</v>
      </c>
      <c r="BE3" s="1128">
        <v>2001</v>
      </c>
      <c r="BF3" s="1128" t="s">
        <v>1268</v>
      </c>
      <c r="BH3" s="1074" t="s">
        <v>1269</v>
      </c>
      <c r="BJ3" s="1074" t="s">
        <v>1270</v>
      </c>
      <c r="BL3" s="1074" t="s">
        <v>1271</v>
      </c>
      <c r="BN3" s="1074" t="s">
        <v>1272</v>
      </c>
      <c r="BR3" s="1074" t="s">
        <v>1273</v>
      </c>
      <c r="BS3" s="1458"/>
      <c r="BT3" s="1077"/>
      <c r="BU3" s="1074" t="s">
        <v>1274</v>
      </c>
      <c r="BV3" s="1077"/>
      <c r="BW3" s="1730"/>
      <c r="BX3" s="1732" t="s">
        <v>1275</v>
      </c>
      <c r="CA3" s="1074" t="s">
        <v>1276</v>
      </c>
    </row>
    <row customHeight="1" ht="11.25">
      <c r="A4" s="1081" t="s">
        <v>1277</v>
      </c>
      <c r="B4" s="1082">
        <v>2002</v>
      </c>
      <c r="C4" s="1082">
        <v>2024</v>
      </c>
      <c r="E4" s="1083" t="s">
        <v>1278</v>
      </c>
      <c r="F4" s="1083" t="s">
        <v>1279</v>
      </c>
      <c r="H4" s="1084" t="s">
        <v>1280</v>
      </c>
      <c r="I4" s="1083" t="s">
        <v>89</v>
      </c>
      <c r="J4" s="1083" t="s">
        <v>1281</v>
      </c>
      <c r="K4" s="1085" t="s">
        <v>1282</v>
      </c>
      <c r="L4" s="1086">
        <f>_xlfn.IFERROR(MATCH(K4,OFFER_METHOD,0),0)</f>
        <v>0</v>
      </c>
      <c r="M4" s="1085">
        <v>3</v>
      </c>
      <c r="N4" s="1170" t="s">
        <v>1283</v>
      </c>
      <c r="O4" s="1083" t="s">
        <v>1284</v>
      </c>
      <c r="Q4" s="1088" t="s">
        <v>1285</v>
      </c>
      <c r="R4" s="129" t="s">
        <v>1286</v>
      </c>
      <c r="S4" s="129" t="s">
        <v>1287</v>
      </c>
      <c r="T4" s="1089" t="s">
        <v>1288</v>
      </c>
      <c r="U4" s="1086" t="s">
        <v>1289</v>
      </c>
      <c r="V4" s="1090">
        <v>3</v>
      </c>
      <c r="W4" s="1091"/>
      <c r="X4" s="1091" t="s">
        <v>1290</v>
      </c>
      <c r="Y4" s="1082" t="s">
        <v>1230</v>
      </c>
      <c r="Z4" s="1098"/>
      <c r="AC4" s="1082" t="s">
        <v>1291</v>
      </c>
      <c r="AD4" s="1093" t="s">
        <v>1291</v>
      </c>
      <c r="AF4" s="1084" t="s">
        <v>1289</v>
      </c>
      <c r="AH4" s="1084" t="s">
        <v>1292</v>
      </c>
      <c r="AK4" s="1083" t="s">
        <v>1293</v>
      </c>
      <c r="AM4" s="1083" t="s">
        <v>1294</v>
      </c>
      <c r="AP4" s="1094" t="s">
        <v>1255</v>
      </c>
      <c r="AQ4" s="1095" t="s">
        <v>1255</v>
      </c>
      <c r="AS4" s="1082" t="s">
        <v>1295</v>
      </c>
      <c r="AU4" s="1128" t="s">
        <v>1296</v>
      </c>
      <c r="AW4" s="1128" t="s">
        <v>1297</v>
      </c>
      <c r="AX4" s="1128" t="s">
        <v>1297</v>
      </c>
      <c r="AZ4" s="1128" t="s">
        <v>1298</v>
      </c>
      <c r="BB4" s="1128" t="s">
        <v>1299</v>
      </c>
      <c r="BC4" s="1128" t="s">
        <v>1300</v>
      </c>
      <c r="BE4" s="1128">
        <v>2002</v>
      </c>
      <c r="BF4" s="1128" t="s">
        <v>1301</v>
      </c>
      <c r="BH4" s="1075" t="s">
        <v>1302</v>
      </c>
      <c r="BJ4" s="1075" t="s">
        <v>1302</v>
      </c>
      <c r="BL4" s="1075" t="s">
        <v>1302</v>
      </c>
      <c r="BN4" s="1075" t="s">
        <v>1302</v>
      </c>
      <c r="BQ4" s="1462" t="s">
        <v>1303</v>
      </c>
      <c r="BR4" s="1167" t="s">
        <v>1304</v>
      </c>
      <c r="BS4" s="260"/>
      <c r="BT4" s="1462" t="s">
        <v>1305</v>
      </c>
      <c r="BU4" s="1167" t="s">
        <v>1306</v>
      </c>
      <c r="BV4" s="1077"/>
      <c r="BW4" s="1737" t="s">
        <v>1307</v>
      </c>
      <c r="BX4" s="1731" t="s">
        <v>1308</v>
      </c>
      <c r="BZ4" s="1462" t="s">
        <v>1309</v>
      </c>
      <c r="CA4" s="1167" t="s">
        <v>1310</v>
      </c>
    </row>
    <row customHeight="1" ht="11.25">
      <c r="A5" s="1081" t="s">
        <v>1311</v>
      </c>
      <c r="B5" s="1082">
        <v>2003</v>
      </c>
      <c r="C5" s="1082">
        <v>2025</v>
      </c>
      <c r="E5" s="1083" t="s">
        <v>1312</v>
      </c>
      <c r="F5" s="1083" t="s">
        <v>1313</v>
      </c>
      <c r="H5" s="1084" t="s">
        <v>1314</v>
      </c>
      <c r="I5" s="1083" t="s">
        <v>90</v>
      </c>
      <c r="K5" s="1085" t="s">
        <v>1315</v>
      </c>
      <c r="L5" s="1086">
        <f>_xlfn.IFERROR(MATCH(K5,OFFER_METHOD,0),0)</f>
        <v>0</v>
      </c>
      <c r="M5" s="1085">
        <v>4</v>
      </c>
      <c r="N5" s="1099" t="s">
        <v>1316</v>
      </c>
      <c r="O5" s="1083" t="s">
        <v>1317</v>
      </c>
      <c r="Q5" s="1088" t="s">
        <v>1318</v>
      </c>
      <c r="R5" s="129" t="s">
        <v>444</v>
      </c>
      <c r="T5" s="1084" t="s">
        <v>1319</v>
      </c>
      <c r="U5" s="1086" t="s">
        <v>1320</v>
      </c>
      <c r="V5" s="1090">
        <v>4</v>
      </c>
      <c r="W5" s="1091"/>
      <c r="X5" s="1091" t="s">
        <v>173</v>
      </c>
      <c r="Y5" s="1082" t="s">
        <v>1321</v>
      </c>
      <c r="Z5" s="1098">
        <v>1</v>
      </c>
      <c r="AF5" s="1084" t="s">
        <v>1322</v>
      </c>
      <c r="AH5" s="1083" t="s">
        <v>1323</v>
      </c>
      <c r="AK5" s="1083" t="s">
        <v>1324</v>
      </c>
      <c r="AM5" s="1083" t="s">
        <v>1325</v>
      </c>
      <c r="AP5" s="1094" t="s">
        <v>173</v>
      </c>
      <c r="AQ5" s="1095" t="s">
        <v>173</v>
      </c>
      <c r="AU5" s="1128" t="s">
        <v>1326</v>
      </c>
      <c r="AW5" s="1128" t="s">
        <v>1327</v>
      </c>
      <c r="AX5" s="1128" t="s">
        <v>1327</v>
      </c>
      <c r="AZ5" s="1128" t="s">
        <v>1328</v>
      </c>
      <c r="BB5" s="1128" t="s">
        <v>1329</v>
      </c>
      <c r="BC5" s="1128" t="s">
        <v>1330</v>
      </c>
      <c r="BE5" s="1128">
        <v>2003</v>
      </c>
      <c r="BF5" s="1128" t="s">
        <v>1331</v>
      </c>
      <c r="BH5" s="1075" t="s">
        <v>1332</v>
      </c>
      <c r="BJ5" s="1075" t="s">
        <v>1332</v>
      </c>
      <c r="BL5" s="1075" t="s">
        <v>1332</v>
      </c>
      <c r="BN5" s="1075" t="s">
        <v>1333</v>
      </c>
      <c r="BQ5" s="1311">
        <v>4213775</v>
      </c>
      <c r="BR5" s="1075" t="s">
        <v>1229</v>
      </c>
      <c r="BS5" s="1459"/>
      <c r="BT5" s="1311">
        <v>64236871</v>
      </c>
      <c r="BU5" s="1075" t="s">
        <v>224</v>
      </c>
      <c r="BV5" s="1077"/>
      <c r="BW5" s="1735">
        <v>4213767</v>
      </c>
      <c r="BX5" s="1733" t="s">
        <v>1334</v>
      </c>
      <c r="BZ5" s="1311">
        <v>64237509</v>
      </c>
      <c r="CA5" s="1325" t="s">
        <v>1335</v>
      </c>
    </row>
    <row customHeight="1" ht="11.25">
      <c r="A6" s="1081" t="s">
        <v>1336</v>
      </c>
      <c r="B6" s="1082">
        <v>2004</v>
      </c>
      <c r="C6" s="1082">
        <v>2026</v>
      </c>
      <c r="E6" s="1083" t="s">
        <v>1337</v>
      </c>
      <c r="F6" s="1100"/>
      <c r="H6" s="1084" t="s">
        <v>1338</v>
      </c>
      <c r="I6" s="1083" t="s">
        <v>110</v>
      </c>
      <c r="J6" s="1074" t="s">
        <v>1339</v>
      </c>
      <c r="L6" s="1086">
        <f>SUM(kind_of_control_method_filter)</f>
        <v>0</v>
      </c>
      <c r="N6" s="1099" t="s">
        <v>1340</v>
      </c>
      <c r="O6" s="1083" t="s">
        <v>1341</v>
      </c>
      <c r="R6" s="129" t="s">
        <v>447</v>
      </c>
      <c r="T6" s="1084" t="s">
        <v>1342</v>
      </c>
      <c r="U6" s="1086" t="s">
        <v>1322</v>
      </c>
      <c r="V6" s="1090">
        <v>5</v>
      </c>
      <c r="W6" s="1091"/>
      <c r="X6" s="1082" t="s">
        <v>181</v>
      </c>
      <c r="Y6" s="1082" t="s">
        <v>1343</v>
      </c>
      <c r="Z6" s="1098"/>
      <c r="AA6" s="1101"/>
      <c r="AH6" s="1083" t="s">
        <v>1344</v>
      </c>
      <c r="AK6" s="1083" t="s">
        <v>1345</v>
      </c>
      <c r="AM6" s="1083" t="s">
        <v>1346</v>
      </c>
      <c r="AP6" s="1094" t="s">
        <v>181</v>
      </c>
      <c r="AQ6" s="1095" t="s">
        <v>181</v>
      </c>
      <c r="AU6" s="1128" t="s">
        <v>1347</v>
      </c>
      <c r="AW6" s="1128" t="s">
        <v>1348</v>
      </c>
      <c r="AX6" s="1128" t="s">
        <v>1348</v>
      </c>
      <c r="BB6" s="1128" t="s">
        <v>1349</v>
      </c>
      <c r="BC6" s="1128" t="s">
        <v>1330</v>
      </c>
      <c r="BE6" s="1128">
        <v>2004</v>
      </c>
      <c r="BF6" s="1128" t="s">
        <v>1350</v>
      </c>
      <c r="BH6" s="1075" t="s">
        <v>1351</v>
      </c>
      <c r="BJ6" s="1075" t="s">
        <v>1352</v>
      </c>
      <c r="BL6" s="1075" t="s">
        <v>1352</v>
      </c>
      <c r="BN6" s="1075" t="s">
        <v>1353</v>
      </c>
      <c r="BQ6" s="1311">
        <v>4213784</v>
      </c>
      <c r="BR6" s="1325" t="s">
        <v>1262</v>
      </c>
      <c r="BS6" s="1460"/>
      <c r="BT6" s="1311">
        <v>64236872</v>
      </c>
      <c r="BU6" s="1075" t="s">
        <v>229</v>
      </c>
      <c r="BV6" s="1077"/>
      <c r="BW6" s="1735">
        <v>4213768</v>
      </c>
      <c r="BX6" s="1733" t="s">
        <v>249</v>
      </c>
      <c r="BZ6" s="1311">
        <v>64237510</v>
      </c>
      <c r="CA6" s="1075" t="s">
        <v>1354</v>
      </c>
    </row>
    <row customHeight="1" ht="11.25">
      <c r="A7" s="1081" t="s">
        <v>1355</v>
      </c>
      <c r="B7" s="1082">
        <v>2005</v>
      </c>
      <c r="E7" s="1083" t="s">
        <v>1356</v>
      </c>
      <c r="F7" s="1100"/>
      <c r="H7" s="1084" t="s">
        <v>1357</v>
      </c>
      <c r="I7" s="1083" t="s">
        <v>91</v>
      </c>
      <c r="J7" s="1083" t="s">
        <v>1358</v>
      </c>
      <c r="N7" s="1103" t="s">
        <v>1359</v>
      </c>
      <c r="O7" s="1083" t="s">
        <v>1360</v>
      </c>
      <c r="U7" s="1086" t="s">
        <v>56</v>
      </c>
      <c r="V7" s="370" t="s">
        <v>91</v>
      </c>
      <c r="W7" s="1091"/>
      <c r="X7" s="1082" t="s">
        <v>187</v>
      </c>
      <c r="Y7" s="1082" t="s">
        <v>1321</v>
      </c>
      <c r="Z7" s="1098"/>
      <c r="AA7" s="1101"/>
      <c r="AH7" s="1083" t="s">
        <v>1361</v>
      </c>
      <c r="AK7" s="1083" t="s">
        <v>1362</v>
      </c>
      <c r="AM7" s="1083" t="s">
        <v>1363</v>
      </c>
      <c r="AP7" s="1094" t="s">
        <v>187</v>
      </c>
      <c r="AQ7" s="1095" t="s">
        <v>187</v>
      </c>
      <c r="AU7" s="1128" t="s">
        <v>1364</v>
      </c>
      <c r="AW7" s="1128" t="s">
        <v>1365</v>
      </c>
      <c r="AX7" s="1128" t="s">
        <v>1365</v>
      </c>
      <c r="AZ7" s="1074" t="s">
        <v>1366</v>
      </c>
      <c r="BB7" s="1128" t="s">
        <v>1367</v>
      </c>
      <c r="BC7" s="1128" t="s">
        <v>1330</v>
      </c>
      <c r="BE7" s="1128">
        <v>2005</v>
      </c>
      <c r="BF7" s="1128" t="s">
        <v>1368</v>
      </c>
      <c r="BH7" s="1075" t="s">
        <v>1369</v>
      </c>
      <c r="BJ7" s="1075" t="s">
        <v>1351</v>
      </c>
      <c r="BL7" s="1075" t="s">
        <v>1351</v>
      </c>
      <c r="BN7" s="1075" t="s">
        <v>1370</v>
      </c>
      <c r="BQ7" s="1311">
        <v>4213781</v>
      </c>
      <c r="BR7" s="1075" t="s">
        <v>1255</v>
      </c>
      <c r="BS7" s="1459"/>
      <c r="BT7" s="1311">
        <v>64236873</v>
      </c>
      <c r="BU7" s="1075" t="s">
        <v>234</v>
      </c>
      <c r="BV7" s="1077"/>
      <c r="BW7" s="1735">
        <v>4213769</v>
      </c>
      <c r="BX7" s="1733" t="s">
        <v>1371</v>
      </c>
      <c r="BZ7" s="1311">
        <v>64237511</v>
      </c>
      <c r="CA7" s="1075" t="s">
        <v>264</v>
      </c>
    </row>
    <row customHeight="1" ht="11.25">
      <c r="A8" s="1081" t="s">
        <v>1372</v>
      </c>
      <c r="B8" s="1082">
        <v>2006</v>
      </c>
      <c r="E8" s="1083" t="s">
        <v>1373</v>
      </c>
      <c r="F8" s="1100"/>
      <c r="I8" s="1083" t="s">
        <v>92</v>
      </c>
      <c r="J8" s="1083" t="s">
        <v>1374</v>
      </c>
      <c r="N8" s="1171" t="s">
        <v>1375</v>
      </c>
      <c r="O8" s="1083" t="s">
        <v>1376</v>
      </c>
      <c r="V8" s="370" t="s">
        <v>92</v>
      </c>
      <c r="W8" s="1091"/>
      <c r="X8" s="1082" t="s">
        <v>193</v>
      </c>
      <c r="Y8" s="1082" t="s">
        <v>1321</v>
      </c>
      <c r="Z8" s="1098"/>
      <c r="AA8" s="1101"/>
      <c r="AK8" s="1083" t="s">
        <v>1377</v>
      </c>
      <c r="AP8" s="1094" t="s">
        <v>193</v>
      </c>
      <c r="AQ8" s="1095" t="s">
        <v>193</v>
      </c>
      <c r="AU8" s="1128" t="s">
        <v>1378</v>
      </c>
      <c r="AW8" s="1128" t="s">
        <v>1379</v>
      </c>
      <c r="AX8" s="1128" t="s">
        <v>1379</v>
      </c>
      <c r="AZ8" s="1128" t="s">
        <v>1380</v>
      </c>
      <c r="BB8" s="1128" t="s">
        <v>1381</v>
      </c>
      <c r="BC8" s="1128" t="s">
        <v>1330</v>
      </c>
      <c r="BE8" s="1128">
        <v>2006</v>
      </c>
      <c r="BF8" s="1128" t="s">
        <v>1382</v>
      </c>
      <c r="BH8" s="1075" t="s">
        <v>1383</v>
      </c>
      <c r="BJ8" s="1075" t="s">
        <v>1384</v>
      </c>
      <c r="BL8" s="1075" t="s">
        <v>1384</v>
      </c>
      <c r="BN8" s="1075" t="s">
        <v>1385</v>
      </c>
      <c r="BQ8" s="1311">
        <v>4213776</v>
      </c>
      <c r="BR8" s="1075" t="s">
        <v>173</v>
      </c>
      <c r="BS8" s="1459"/>
      <c r="BT8" s="1311">
        <v>64236874</v>
      </c>
      <c r="BU8" s="1325" t="s">
        <v>1386</v>
      </c>
      <c r="BV8" s="1077"/>
      <c r="BW8" s="1735">
        <v>4213770</v>
      </c>
      <c r="BX8" s="1736" t="s">
        <v>1387</v>
      </c>
      <c r="BZ8" s="1311">
        <v>64237512</v>
      </c>
      <c r="CA8" s="1075" t="s">
        <v>259</v>
      </c>
    </row>
    <row customHeight="1" ht="11.25">
      <c r="A9" s="1081" t="s">
        <v>1388</v>
      </c>
      <c r="B9" s="1082">
        <v>2007</v>
      </c>
      <c r="E9" s="1083" t="s">
        <v>1389</v>
      </c>
      <c r="F9" s="1100"/>
      <c r="G9" s="1074" t="s">
        <v>1390</v>
      </c>
      <c r="H9" s="1074" t="s">
        <v>1391</v>
      </c>
      <c r="I9" s="1083" t="s">
        <v>111</v>
      </c>
      <c r="O9" s="1083" t="s">
        <v>1392</v>
      </c>
      <c r="V9" s="370" t="s">
        <v>111</v>
      </c>
      <c r="W9" s="1091"/>
      <c r="X9" s="1082" t="s">
        <v>199</v>
      </c>
      <c r="Y9" s="1082" t="s">
        <v>1230</v>
      </c>
      <c r="Z9" s="1098">
        <v>1</v>
      </c>
      <c r="AA9" s="1101"/>
      <c r="AK9" s="1083" t="s">
        <v>1393</v>
      </c>
      <c r="AP9" s="1094" t="s">
        <v>1394</v>
      </c>
      <c r="AQ9" s="1095" t="s">
        <v>1394</v>
      </c>
      <c r="AW9" s="1128" t="s">
        <v>1395</v>
      </c>
      <c r="AX9" s="1128" t="s">
        <v>1395</v>
      </c>
      <c r="AZ9" s="1128" t="s">
        <v>1396</v>
      </c>
      <c r="BB9" s="1128" t="s">
        <v>1397</v>
      </c>
      <c r="BC9" s="1128" t="s">
        <v>1330</v>
      </c>
      <c r="BE9" s="1128">
        <v>2007</v>
      </c>
      <c r="BF9" s="1128" t="s">
        <v>1398</v>
      </c>
      <c r="BH9" s="1075" t="s">
        <v>1399</v>
      </c>
      <c r="BJ9" s="1075" t="s">
        <v>1400</v>
      </c>
      <c r="BL9" s="1075" t="s">
        <v>1400</v>
      </c>
      <c r="BN9" s="1075" t="s">
        <v>1401</v>
      </c>
      <c r="BQ9" s="1311">
        <v>4213777</v>
      </c>
      <c r="BR9" s="1075" t="s">
        <v>181</v>
      </c>
      <c r="BS9" s="1459"/>
      <c r="BT9" s="1311">
        <v>64236875</v>
      </c>
      <c r="BU9" s="1075" t="s">
        <v>239</v>
      </c>
      <c r="BV9" s="1077"/>
      <c r="BW9" s="1730"/>
      <c r="BX9" s="1730"/>
    </row>
    <row customHeight="1" ht="11.25">
      <c r="A10" s="1081" t="s">
        <v>1402</v>
      </c>
      <c r="B10" s="1082">
        <v>2008</v>
      </c>
      <c r="E10" s="1083" t="s">
        <v>1403</v>
      </c>
      <c r="F10" s="1100"/>
      <c r="G10" s="1083" t="s">
        <v>1404</v>
      </c>
      <c r="H10" s="1083" t="s">
        <v>1405</v>
      </c>
      <c r="I10" s="1083" t="s">
        <v>147</v>
      </c>
      <c r="J10" s="1074" t="s">
        <v>1406</v>
      </c>
      <c r="K10" s="1074" t="s">
        <v>1407</v>
      </c>
      <c r="O10" s="1083" t="s">
        <v>1408</v>
      </c>
      <c r="V10" s="371" t="s">
        <v>147</v>
      </c>
      <c r="W10" s="1104"/>
      <c r="X10" s="1104" t="s">
        <v>1409</v>
      </c>
      <c r="Y10" s="1105" t="s">
        <v>1410</v>
      </c>
      <c r="Z10" s="1098"/>
      <c r="AP10" s="1094" t="s">
        <v>1409</v>
      </c>
      <c r="AQ10" s="1095" t="s">
        <v>1409</v>
      </c>
      <c r="AW10" s="1128" t="s">
        <v>1411</v>
      </c>
      <c r="AX10" s="1128" t="s">
        <v>1411</v>
      </c>
      <c r="AZ10" s="1128" t="s">
        <v>1412</v>
      </c>
      <c r="BB10" s="1128" t="s">
        <v>1413</v>
      </c>
      <c r="BC10" s="1128" t="s">
        <v>1330</v>
      </c>
      <c r="BE10" s="1128">
        <v>2008</v>
      </c>
      <c r="BF10" s="1128" t="s">
        <v>1414</v>
      </c>
      <c r="BH10" s="1075" t="s">
        <v>1415</v>
      </c>
      <c r="BJ10" s="1075" t="s">
        <v>1416</v>
      </c>
      <c r="BL10" s="1075" t="s">
        <v>1416</v>
      </c>
      <c r="BN10" s="1075" t="s">
        <v>1417</v>
      </c>
      <c r="BQ10" s="1311">
        <v>4213778</v>
      </c>
      <c r="BR10" s="1075" t="s">
        <v>187</v>
      </c>
      <c r="BS10" s="1459"/>
      <c r="BT10" s="1311">
        <v>64236876</v>
      </c>
      <c r="BU10" s="1075" t="s">
        <v>219</v>
      </c>
      <c r="BV10" s="1077"/>
      <c r="BW10" s="1730"/>
      <c r="BX10" s="1730"/>
    </row>
    <row customHeight="1" ht="11.25">
      <c r="A11" s="1081" t="s">
        <v>1418</v>
      </c>
      <c r="B11" s="1082">
        <v>2009</v>
      </c>
      <c r="E11" s="1083" t="s">
        <v>1419</v>
      </c>
      <c r="F11" s="1100"/>
      <c r="G11" s="1083" t="s">
        <v>1420</v>
      </c>
      <c r="H11" s="1083" t="s">
        <v>1421</v>
      </c>
      <c r="I11" s="1083" t="s">
        <v>148</v>
      </c>
      <c r="J11" s="1084" t="s">
        <v>1422</v>
      </c>
      <c r="K11" s="1106" t="s">
        <v>1423</v>
      </c>
      <c r="O11" s="1084" t="s">
        <v>1424</v>
      </c>
      <c r="V11" s="370" t="s">
        <v>148</v>
      </c>
      <c r="W11" s="261"/>
      <c r="X11" s="1091" t="s">
        <v>1394</v>
      </c>
      <c r="Y11" s="1082" t="s">
        <v>1425</v>
      </c>
      <c r="Z11" s="1098"/>
      <c r="AP11" s="1094" t="s">
        <v>199</v>
      </c>
      <c r="AQ11" s="1096" t="s">
        <v>199</v>
      </c>
      <c r="AW11" s="1128" t="s">
        <v>1426</v>
      </c>
      <c r="AX11" s="1128" t="s">
        <v>1426</v>
      </c>
      <c r="AZ11" s="1128" t="s">
        <v>1427</v>
      </c>
      <c r="BB11" s="1128" t="s">
        <v>1428</v>
      </c>
      <c r="BC11" s="1128" t="s">
        <v>1330</v>
      </c>
      <c r="BE11" s="1128">
        <v>2009</v>
      </c>
      <c r="BF11" s="1128" t="s">
        <v>1429</v>
      </c>
      <c r="BH11" s="1075" t="s">
        <v>1430</v>
      </c>
      <c r="BJ11" s="1075" t="s">
        <v>1399</v>
      </c>
      <c r="BL11" s="1075" t="s">
        <v>1399</v>
      </c>
      <c r="BN11" s="1075" t="s">
        <v>1431</v>
      </c>
      <c r="BQ11" s="1311">
        <v>4213780</v>
      </c>
      <c r="BR11" s="1075" t="s">
        <v>193</v>
      </c>
      <c r="BS11" s="1459"/>
      <c r="BW11" s="1730"/>
      <c r="BX11" s="1730"/>
    </row>
    <row customHeight="1" ht="11.25">
      <c r="A12" s="1081" t="s">
        <v>1432</v>
      </c>
      <c r="B12" s="1082">
        <v>2010</v>
      </c>
      <c r="E12" s="1083" t="s">
        <v>1433</v>
      </c>
      <c r="F12" s="1100"/>
      <c r="G12" s="1083" t="s">
        <v>1421</v>
      </c>
      <c r="I12" s="1083" t="s">
        <v>149</v>
      </c>
      <c r="J12" s="1084" t="s">
        <v>1434</v>
      </c>
      <c r="K12" s="1106" t="s">
        <v>1435</v>
      </c>
      <c r="O12" s="1084" t="s">
        <v>447</v>
      </c>
      <c r="V12" s="370" t="s">
        <v>149</v>
      </c>
      <c r="W12" s="1096"/>
      <c r="X12" s="1091" t="s">
        <v>1436</v>
      </c>
      <c r="Y12" s="1082" t="s">
        <v>1230</v>
      </c>
      <c r="AP12" s="1094"/>
      <c r="AW12" s="1128" t="s">
        <v>148</v>
      </c>
      <c r="AX12" s="1128" t="s">
        <v>148</v>
      </c>
      <c r="AZ12" s="1128" t="s">
        <v>1437</v>
      </c>
      <c r="BB12" s="1128" t="s">
        <v>1438</v>
      </c>
      <c r="BC12" s="1128" t="s">
        <v>1330</v>
      </c>
      <c r="BE12" s="1128">
        <v>2010</v>
      </c>
      <c r="BF12" s="1128" t="s">
        <v>1439</v>
      </c>
      <c r="BH12" s="1075" t="s">
        <v>1440</v>
      </c>
      <c r="BJ12" s="1075" t="s">
        <v>1441</v>
      </c>
      <c r="BL12" s="1075" t="s">
        <v>1441</v>
      </c>
      <c r="BN12" s="1075" t="s">
        <v>1442</v>
      </c>
      <c r="BQ12" s="1311">
        <v>4213779</v>
      </c>
      <c r="BR12" s="1075" t="s">
        <v>1394</v>
      </c>
      <c r="BS12" s="1459"/>
      <c r="BT12" s="1077"/>
      <c r="BU12" s="1077"/>
      <c r="BV12" s="1077"/>
      <c r="BW12" s="1730"/>
      <c r="BX12" s="1730"/>
    </row>
    <row customHeight="1" ht="11.25">
      <c r="A13" s="1081" t="s">
        <v>1443</v>
      </c>
      <c r="B13" s="1082">
        <v>2011</v>
      </c>
      <c r="E13" s="1083" t="s">
        <v>1444</v>
      </c>
      <c r="F13" s="1100"/>
      <c r="I13" s="1083" t="s">
        <v>150</v>
      </c>
      <c r="K13" s="1106" t="s">
        <v>1393</v>
      </c>
      <c r="V13" s="370" t="s">
        <v>150</v>
      </c>
      <c r="W13" s="1096"/>
      <c r="X13" s="1096"/>
      <c r="Y13" s="1096"/>
      <c r="AW13" s="1128" t="s">
        <v>149</v>
      </c>
      <c r="AX13" s="1128" t="s">
        <v>149</v>
      </c>
      <c r="BB13" s="1128" t="s">
        <v>1445</v>
      </c>
      <c r="BC13" s="1128" t="s">
        <v>1446</v>
      </c>
      <c r="BE13" s="1128">
        <v>2011</v>
      </c>
      <c r="BF13" s="1128" t="s">
        <v>1447</v>
      </c>
      <c r="BH13" s="1075" t="s">
        <v>1448</v>
      </c>
      <c r="BJ13" s="1075" t="s">
        <v>1430</v>
      </c>
      <c r="BL13" s="1075" t="s">
        <v>1430</v>
      </c>
      <c r="BN13" s="1075" t="s">
        <v>1449</v>
      </c>
      <c r="BQ13" s="1311">
        <v>4213783</v>
      </c>
      <c r="BR13" s="1075" t="s">
        <v>1409</v>
      </c>
      <c r="BS13" s="1459"/>
      <c r="BT13" s="1077"/>
      <c r="BU13" s="1077"/>
      <c r="BV13" s="1077"/>
      <c r="BW13" s="1734"/>
      <c r="BX13" s="1730"/>
    </row>
    <row customHeight="1" ht="11.25">
      <c r="A14" s="1081" t="s">
        <v>1450</v>
      </c>
      <c r="B14" s="1082">
        <v>2012</v>
      </c>
      <c r="I14" s="1083" t="s">
        <v>151</v>
      </c>
      <c r="J14" s="1074" t="s">
        <v>1451</v>
      </c>
      <c r="N14" s="1074" t="s">
        <v>1452</v>
      </c>
      <c r="V14" s="1090">
        <v>13</v>
      </c>
      <c r="W14" s="1091"/>
      <c r="X14" s="1091" t="s">
        <v>1262</v>
      </c>
      <c r="Y14" s="1082" t="s">
        <v>1230</v>
      </c>
      <c r="AW14" s="1128" t="s">
        <v>150</v>
      </c>
      <c r="AX14" s="1128" t="s">
        <v>150</v>
      </c>
      <c r="AZ14" s="1074" t="s">
        <v>1453</v>
      </c>
      <c r="BB14" s="1128" t="s">
        <v>1454</v>
      </c>
      <c r="BC14" s="1128" t="s">
        <v>1446</v>
      </c>
      <c r="BE14" s="1128">
        <v>2012</v>
      </c>
      <c r="BH14" s="1075" t="s">
        <v>1370</v>
      </c>
      <c r="BJ14" s="1229" t="s">
        <v>1455</v>
      </c>
      <c r="BL14" s="1229" t="s">
        <v>1455</v>
      </c>
      <c r="BN14" s="1075" t="s">
        <v>1456</v>
      </c>
      <c r="BQ14" s="1311">
        <v>4213782</v>
      </c>
      <c r="BR14" s="1075" t="s">
        <v>199</v>
      </c>
      <c r="BS14" s="1459"/>
      <c r="BT14" s="1077"/>
      <c r="BU14" s="1077"/>
      <c r="BV14" s="1077"/>
      <c r="BW14" s="1734"/>
      <c r="BX14" s="1730"/>
    </row>
    <row customHeight="1" ht="19.5">
      <c r="A15" s="1081" t="s">
        <v>1457</v>
      </c>
      <c r="B15" s="1082">
        <v>2013</v>
      </c>
      <c r="E15" s="1738" t="s">
        <v>1458</v>
      </c>
      <c r="G15" s="1074" t="s">
        <v>1459</v>
      </c>
      <c r="H15" s="1074" t="s">
        <v>1460</v>
      </c>
      <c r="I15" s="1085" t="s">
        <v>152</v>
      </c>
      <c r="J15" s="1096" t="s">
        <v>575</v>
      </c>
      <c r="N15" s="1166" t="s">
        <v>1461</v>
      </c>
      <c r="X15" s="1094"/>
      <c r="AW15" s="1128" t="s">
        <v>151</v>
      </c>
      <c r="AX15" s="1128" t="s">
        <v>151</v>
      </c>
      <c r="AZ15" s="1128" t="s">
        <v>1380</v>
      </c>
      <c r="BB15" s="1128" t="s">
        <v>1462</v>
      </c>
      <c r="BC15" s="1128" t="s">
        <v>1446</v>
      </c>
      <c r="BE15" s="1128">
        <v>2013</v>
      </c>
      <c r="BH15" s="1075" t="s">
        <v>1385</v>
      </c>
      <c r="BJ15" s="1229" t="s">
        <v>1463</v>
      </c>
      <c r="BL15" s="1229" t="s">
        <v>1463</v>
      </c>
      <c r="BN15" s="1075" t="s">
        <v>1464</v>
      </c>
      <c r="BR15" s="1077"/>
      <c r="BS15" s="1461"/>
      <c r="BT15" s="1077"/>
      <c r="BU15" s="1077"/>
      <c r="BV15" s="1077"/>
      <c r="BW15" s="1734"/>
      <c r="BX15" s="1730"/>
    </row>
    <row customHeight="1" ht="21">
      <c r="A16" s="1913" t="s">
        <v>1465</v>
      </c>
      <c r="B16" s="1082">
        <v>2014</v>
      </c>
      <c r="E16" s="1739" t="s">
        <v>1466</v>
      </c>
      <c r="G16" s="1083" t="s">
        <v>1467</v>
      </c>
      <c r="H16" s="1083" t="s">
        <v>1468</v>
      </c>
      <c r="I16" s="1085" t="s">
        <v>1469</v>
      </c>
      <c r="J16" s="1096" t="s">
        <v>548</v>
      </c>
      <c r="N16" s="1166" t="s">
        <v>1470</v>
      </c>
      <c r="AW16" s="1128" t="s">
        <v>152</v>
      </c>
      <c r="AX16" s="1128" t="s">
        <v>152</v>
      </c>
      <c r="AZ16" s="1128" t="s">
        <v>1396</v>
      </c>
      <c r="BB16" s="1128" t="s">
        <v>1471</v>
      </c>
      <c r="BC16" s="1128" t="s">
        <v>1446</v>
      </c>
      <c r="BE16" s="1128">
        <v>2014</v>
      </c>
      <c r="BH16" s="1075" t="s">
        <v>1401</v>
      </c>
      <c r="BJ16" s="1229" t="s">
        <v>1472</v>
      </c>
      <c r="BL16" s="1229" t="s">
        <v>1472</v>
      </c>
      <c r="BN16" s="1075" t="s">
        <v>1473</v>
      </c>
      <c r="BR16" s="1077"/>
      <c r="BS16" s="1461"/>
      <c r="BT16" s="1077"/>
      <c r="BU16" s="1077"/>
      <c r="BV16" s="1077"/>
      <c r="BW16" s="1734"/>
      <c r="BX16" s="1730"/>
    </row>
    <row customHeight="1" ht="21">
      <c r="A17" s="1081" t="s">
        <v>1474</v>
      </c>
      <c r="B17" s="1082">
        <v>2015</v>
      </c>
      <c r="G17" s="1083" t="s">
        <v>1421</v>
      </c>
      <c r="H17" s="1083" t="s">
        <v>1421</v>
      </c>
      <c r="I17" s="1083" t="s">
        <v>1475</v>
      </c>
      <c r="N17" s="1166" t="s">
        <v>1476</v>
      </c>
      <c r="X17" s="1094"/>
      <c r="AW17" s="1128" t="s">
        <v>1469</v>
      </c>
      <c r="AX17" s="1128" t="s">
        <v>1469</v>
      </c>
      <c r="AZ17" s="1128" t="s">
        <v>1477</v>
      </c>
      <c r="BB17" s="1128" t="s">
        <v>1478</v>
      </c>
      <c r="BC17" s="1128" t="s">
        <v>1330</v>
      </c>
      <c r="BE17" s="1128">
        <v>2015</v>
      </c>
      <c r="BH17" s="1075" t="s">
        <v>1417</v>
      </c>
      <c r="BJ17" s="1229" t="s">
        <v>1479</v>
      </c>
      <c r="BL17" s="1229" t="s">
        <v>1479</v>
      </c>
      <c r="BN17" s="1075" t="s">
        <v>1480</v>
      </c>
      <c r="BR17" s="1074" t="s">
        <v>1273</v>
      </c>
      <c r="BS17" s="1458"/>
      <c r="BU17" s="1074" t="s">
        <v>1481</v>
      </c>
      <c r="BV17" s="1077"/>
      <c r="BW17" s="1730"/>
      <c r="BX17" s="1732" t="s">
        <v>1482</v>
      </c>
      <c r="CA17" s="1074" t="s">
        <v>1483</v>
      </c>
      <c r="CD17" s="1074" t="s">
        <v>1484</v>
      </c>
    </row>
    <row customHeight="1" ht="21">
      <c r="A18" s="1081" t="s">
        <v>1485</v>
      </c>
      <c r="B18" s="1082">
        <v>2016</v>
      </c>
      <c r="I18" s="1083" t="s">
        <v>1486</v>
      </c>
      <c r="N18" s="1166" t="s">
        <v>1487</v>
      </c>
      <c r="X18" s="1094"/>
      <c r="AW18" s="1128" t="s">
        <v>1475</v>
      </c>
      <c r="AX18" s="1128" t="s">
        <v>1475</v>
      </c>
      <c r="BB18" s="1128" t="s">
        <v>1488</v>
      </c>
      <c r="BC18" s="1128" t="s">
        <v>1330</v>
      </c>
      <c r="BE18" s="1128">
        <v>2016</v>
      </c>
      <c r="BH18" s="1075" t="s">
        <v>1431</v>
      </c>
      <c r="BJ18" s="1229" t="s">
        <v>1489</v>
      </c>
      <c r="BL18" s="1229" t="s">
        <v>1489</v>
      </c>
      <c r="BN18" s="1075" t="s">
        <v>1490</v>
      </c>
      <c r="BQ18" s="1462" t="s">
        <v>1303</v>
      </c>
      <c r="BR18" s="1167" t="s">
        <v>1304</v>
      </c>
      <c r="BS18" s="260"/>
      <c r="BT18" s="1462" t="s">
        <v>1491</v>
      </c>
      <c r="BU18" s="1167" t="s">
        <v>1492</v>
      </c>
      <c r="BV18" s="1077"/>
      <c r="BW18" s="1737" t="s">
        <v>1493</v>
      </c>
      <c r="BX18" s="1731" t="s">
        <v>1494</v>
      </c>
      <c r="BZ18" s="1462" t="s">
        <v>1495</v>
      </c>
      <c r="CA18" s="1167" t="s">
        <v>1496</v>
      </c>
      <c r="CC18" s="1462" t="s">
        <v>1497</v>
      </c>
      <c r="CD18" s="1167" t="s">
        <v>1498</v>
      </c>
    </row>
    <row customHeight="1" ht="21">
      <c r="A19" s="1913" t="s">
        <v>1499</v>
      </c>
      <c r="B19" s="1082">
        <v>2017</v>
      </c>
      <c r="I19" s="1083" t="s">
        <v>1500</v>
      </c>
      <c r="N19" s="1166" t="s">
        <v>1501</v>
      </c>
      <c r="X19" s="1094"/>
      <c r="AW19" s="1128" t="s">
        <v>1486</v>
      </c>
      <c r="AX19" s="1128" t="s">
        <v>1486</v>
      </c>
      <c r="AZ19" s="1074" t="s">
        <v>1502</v>
      </c>
      <c r="BB19" s="1128" t="s">
        <v>1503</v>
      </c>
      <c r="BC19" s="1128" t="s">
        <v>1330</v>
      </c>
      <c r="BE19" s="1128">
        <v>2017</v>
      </c>
      <c r="BH19" s="1075" t="s">
        <v>1504</v>
      </c>
      <c r="BJ19" s="1229" t="s">
        <v>1505</v>
      </c>
      <c r="BL19" s="1229" t="s">
        <v>1505</v>
      </c>
      <c r="BQ19" s="1311">
        <v>4190064</v>
      </c>
      <c r="BR19" s="1075" t="s">
        <v>1506</v>
      </c>
      <c r="BS19" s="1459"/>
      <c r="BT19" s="1311">
        <v>4189671</v>
      </c>
      <c r="BU19" s="1075" t="s">
        <v>1507</v>
      </c>
      <c r="BV19" s="1077"/>
      <c r="BW19" s="1735">
        <v>4189706</v>
      </c>
      <c r="BX19" s="1733" t="s">
        <v>1508</v>
      </c>
      <c r="BZ19" s="1311">
        <v>4189714</v>
      </c>
      <c r="CA19" s="1075" t="s">
        <v>1509</v>
      </c>
      <c r="CC19" s="1311">
        <v>4189708</v>
      </c>
      <c r="CD19" s="1075" t="s">
        <v>1510</v>
      </c>
    </row>
    <row customHeight="1" ht="21">
      <c r="A20" s="1081" t="s">
        <v>1511</v>
      </c>
      <c r="B20" s="1082">
        <v>2018</v>
      </c>
      <c r="I20" s="1083" t="s">
        <v>1512</v>
      </c>
      <c r="N20" s="1166" t="s">
        <v>1513</v>
      </c>
      <c r="AW20" s="1128" t="s">
        <v>1500</v>
      </c>
      <c r="AX20" s="1128" t="s">
        <v>1500</v>
      </c>
      <c r="AZ20" s="1128" t="s">
        <v>1514</v>
      </c>
      <c r="BB20" s="1128" t="s">
        <v>1515</v>
      </c>
      <c r="BC20" s="1128" t="s">
        <v>1446</v>
      </c>
      <c r="BE20" s="1128">
        <v>2018</v>
      </c>
      <c r="BH20" s="1075" t="s">
        <v>1442</v>
      </c>
      <c r="BJ20" s="1075" t="s">
        <v>1370</v>
      </c>
      <c r="BL20" s="1075" t="s">
        <v>1370</v>
      </c>
      <c r="BQ20" s="1311">
        <v>4190065</v>
      </c>
      <c r="BR20" s="1075" t="s">
        <v>1516</v>
      </c>
      <c r="BS20" s="1459"/>
      <c r="BT20" s="1311">
        <v>4189672</v>
      </c>
      <c r="BU20" s="1075" t="s">
        <v>1517</v>
      </c>
      <c r="BV20" s="1077"/>
      <c r="BW20" s="1735">
        <v>4189705</v>
      </c>
      <c r="BX20" s="1733" t="s">
        <v>1518</v>
      </c>
      <c r="BZ20" s="1311">
        <v>4189713</v>
      </c>
      <c r="CA20" s="1075" t="s">
        <v>1518</v>
      </c>
      <c r="CC20" s="1311">
        <v>4189709</v>
      </c>
      <c r="CD20" s="1075" t="s">
        <v>1519</v>
      </c>
    </row>
    <row customHeight="1" ht="21">
      <c r="A21" s="1081" t="s">
        <v>1520</v>
      </c>
      <c r="B21" s="1082">
        <v>2019</v>
      </c>
      <c r="I21" s="1083" t="s">
        <v>1521</v>
      </c>
      <c r="N21" s="1166" t="s">
        <v>1522</v>
      </c>
      <c r="AW21" s="1128" t="s">
        <v>1512</v>
      </c>
      <c r="AX21" s="1128" t="s">
        <v>1512</v>
      </c>
      <c r="AZ21" s="1128" t="s">
        <v>1523</v>
      </c>
      <c r="BB21" s="1128" t="s">
        <v>1524</v>
      </c>
      <c r="BC21" s="1128" t="s">
        <v>1330</v>
      </c>
      <c r="BE21" s="1128">
        <v>2019</v>
      </c>
      <c r="BH21" s="1075" t="s">
        <v>1449</v>
      </c>
      <c r="BJ21" s="1075" t="s">
        <v>1385</v>
      </c>
      <c r="BL21" s="1075" t="s">
        <v>1385</v>
      </c>
      <c r="BQ21" s="1311">
        <v>4190066</v>
      </c>
      <c r="BR21" s="1075" t="s">
        <v>1525</v>
      </c>
      <c r="BS21" s="1459"/>
      <c r="BT21" s="1311">
        <v>4189673</v>
      </c>
      <c r="BU21" s="1075" t="s">
        <v>1526</v>
      </c>
      <c r="BV21" s="1077"/>
      <c r="BW21" s="1735">
        <v>4189707</v>
      </c>
      <c r="BX21" s="1733" t="s">
        <v>1527</v>
      </c>
      <c r="BZ21" s="1311">
        <v>4189712</v>
      </c>
      <c r="CA21" s="1075" t="s">
        <v>1528</v>
      </c>
      <c r="CC21" s="1311">
        <v>4189710</v>
      </c>
      <c r="CD21" s="1075" t="s">
        <v>1529</v>
      </c>
    </row>
    <row customHeight="1" ht="21">
      <c r="A22" s="1081" t="s">
        <v>1530</v>
      </c>
      <c r="B22" s="1082">
        <v>2020</v>
      </c>
      <c r="N22" s="1166" t="s">
        <v>1531</v>
      </c>
      <c r="AW22" s="1128" t="s">
        <v>1521</v>
      </c>
      <c r="AX22" s="1128" t="s">
        <v>1521</v>
      </c>
      <c r="AZ22" s="1128" t="s">
        <v>1532</v>
      </c>
      <c r="BB22" s="1128" t="s">
        <v>1533</v>
      </c>
      <c r="BC22" s="1128" t="s">
        <v>1330</v>
      </c>
      <c r="BE22" s="1128">
        <v>2020</v>
      </c>
      <c r="BH22" s="1075" t="s">
        <v>1456</v>
      </c>
      <c r="BJ22" s="1075" t="s">
        <v>1401</v>
      </c>
      <c r="BL22" s="1075" t="s">
        <v>1401</v>
      </c>
      <c r="BQ22" s="1311">
        <v>4190067</v>
      </c>
      <c r="BR22" s="1075" t="s">
        <v>1534</v>
      </c>
      <c r="BS22" s="1459"/>
      <c r="BT22" s="1311">
        <v>4189674</v>
      </c>
      <c r="BU22" s="1075" t="s">
        <v>1535</v>
      </c>
      <c r="BV22" s="1077"/>
      <c r="BW22" s="1077"/>
      <c r="CC22" s="1311">
        <v>4189711</v>
      </c>
      <c r="CD22" s="1075" t="s">
        <v>288</v>
      </c>
    </row>
    <row customHeight="1" ht="21">
      <c r="A23" s="1081" t="s">
        <v>1536</v>
      </c>
      <c r="B23" s="1082">
        <v>2021</v>
      </c>
      <c r="AW23" s="1128" t="s">
        <v>1537</v>
      </c>
      <c r="AX23" s="1128" t="s">
        <v>1537</v>
      </c>
      <c r="AZ23" s="1128" t="s">
        <v>1538</v>
      </c>
      <c r="BB23" s="1128" t="s">
        <v>1539</v>
      </c>
      <c r="BC23" s="1128" t="s">
        <v>1240</v>
      </c>
      <c r="BE23" s="1128">
        <v>2021</v>
      </c>
      <c r="BH23" s="1075" t="s">
        <v>1464</v>
      </c>
      <c r="BJ23" s="1075" t="s">
        <v>1417</v>
      </c>
      <c r="BL23" s="1075" t="s">
        <v>1417</v>
      </c>
      <c r="BQ23" s="1311">
        <v>4190068</v>
      </c>
      <c r="BR23" s="1075" t="s">
        <v>1540</v>
      </c>
      <c r="BS23" s="1459"/>
      <c r="BT23" s="1311">
        <v>4189675</v>
      </c>
      <c r="BU23" s="1075" t="s">
        <v>1541</v>
      </c>
      <c r="BV23" s="1077"/>
      <c r="BW23" s="1077"/>
      <c r="CC23" s="1311">
        <v>5110778</v>
      </c>
      <c r="CD23" s="1075" t="s">
        <v>1542</v>
      </c>
    </row>
    <row customHeight="1" ht="21">
      <c r="A24" s="1081" t="s">
        <v>1543</v>
      </c>
      <c r="B24" s="1082">
        <v>2022</v>
      </c>
      <c r="AW24" s="1128" t="s">
        <v>1544</v>
      </c>
      <c r="AX24" s="1128" t="s">
        <v>1544</v>
      </c>
      <c r="AZ24" s="1128" t="s">
        <v>1545</v>
      </c>
      <c r="BB24" s="1128" t="s">
        <v>1546</v>
      </c>
      <c r="BC24" s="1128" t="s">
        <v>1547</v>
      </c>
      <c r="BE24" s="1128">
        <v>2022</v>
      </c>
      <c r="BH24" s="1075" t="s">
        <v>1473</v>
      </c>
      <c r="BJ24" s="1075" t="s">
        <v>1431</v>
      </c>
      <c r="BL24" s="1075" t="s">
        <v>1431</v>
      </c>
      <c r="BQ24" s="1311">
        <v>4190069</v>
      </c>
      <c r="BR24" s="1075" t="s">
        <v>1548</v>
      </c>
      <c r="BS24" s="1459"/>
      <c r="BT24" s="1311">
        <v>4189676</v>
      </c>
      <c r="BU24" s="1075" t="s">
        <v>1549</v>
      </c>
      <c r="BV24" s="1077"/>
      <c r="BW24" s="1077"/>
      <c r="CC24" s="1311">
        <v>25575374</v>
      </c>
      <c r="CD24" s="1075" t="s">
        <v>1550</v>
      </c>
    </row>
    <row customHeight="1" ht="11.25">
      <c r="A25" s="1081" t="s">
        <v>1551</v>
      </c>
      <c r="B25" s="1082">
        <v>2023</v>
      </c>
      <c r="AW25" s="1128" t="s">
        <v>1552</v>
      </c>
      <c r="AX25" s="1128" t="s">
        <v>1552</v>
      </c>
      <c r="AZ25" s="1128" t="s">
        <v>1553</v>
      </c>
      <c r="BB25" s="1128" t="s">
        <v>1554</v>
      </c>
      <c r="BC25" s="1128" t="s">
        <v>1547</v>
      </c>
      <c r="BE25" s="1128">
        <v>2023</v>
      </c>
      <c r="BH25" s="1075" t="s">
        <v>1480</v>
      </c>
      <c r="BJ25" s="1075" t="s">
        <v>1504</v>
      </c>
      <c r="BL25" s="1075" t="s">
        <v>1504</v>
      </c>
      <c r="BQ25" s="1311">
        <v>4190070</v>
      </c>
      <c r="BR25" s="1075" t="s">
        <v>1555</v>
      </c>
      <c r="BS25" s="1459"/>
      <c r="BT25" s="1311">
        <v>4189677</v>
      </c>
      <c r="BU25" s="1075" t="s">
        <v>1556</v>
      </c>
      <c r="BV25" s="1077"/>
      <c r="BW25" s="1077"/>
    </row>
    <row customHeight="1" ht="11.25">
      <c r="A26" s="1081" t="s">
        <v>1557</v>
      </c>
      <c r="B26" s="1082">
        <v>2024</v>
      </c>
      <c r="J26" s="1771" t="s">
        <v>1558</v>
      </c>
      <c r="AX26" s="1128" t="s">
        <v>1559</v>
      </c>
      <c r="AZ26" s="1128" t="s">
        <v>1424</v>
      </c>
      <c r="BB26" s="1128" t="s">
        <v>1560</v>
      </c>
      <c r="BC26" s="1128" t="s">
        <v>1547</v>
      </c>
      <c r="BE26" s="1128">
        <v>2024</v>
      </c>
      <c r="BH26" s="1075" t="s">
        <v>1490</v>
      </c>
      <c r="BJ26" s="1075" t="s">
        <v>1442</v>
      </c>
      <c r="BL26" s="1075" t="s">
        <v>1442</v>
      </c>
      <c r="BQ26" s="1311">
        <v>4190071</v>
      </c>
      <c r="BR26" s="1075" t="s">
        <v>1561</v>
      </c>
      <c r="BS26" s="1459"/>
      <c r="BV26" s="1077"/>
      <c r="BW26" s="1077"/>
    </row>
    <row customHeight="1" ht="11.25">
      <c r="A27" s="1081" t="s">
        <v>1562</v>
      </c>
      <c r="B27" s="1082">
        <v>2025</v>
      </c>
      <c r="J27" s="162" t="s">
        <v>422</v>
      </c>
      <c r="AX27" s="1128" t="s">
        <v>1563</v>
      </c>
      <c r="BB27" s="1128" t="s">
        <v>1564</v>
      </c>
      <c r="BC27" s="1128" t="s">
        <v>1547</v>
      </c>
      <c r="BE27" s="1128">
        <v>2025</v>
      </c>
      <c r="BH27" s="1077" t="s">
        <v>24</v>
      </c>
      <c r="BJ27" s="1075" t="s">
        <v>1449</v>
      </c>
      <c r="BL27" s="1075" t="s">
        <v>1449</v>
      </c>
      <c r="BN27" s="1077" t="s">
        <v>24</v>
      </c>
      <c r="BQ27" s="1311">
        <v>4190072</v>
      </c>
      <c r="BR27" s="1075" t="s">
        <v>1565</v>
      </c>
      <c r="BS27" s="1459"/>
      <c r="BV27" s="1077"/>
      <c r="BW27" s="1077"/>
    </row>
    <row customHeight="1" ht="11.25">
      <c r="A28" s="1081" t="s">
        <v>1566</v>
      </c>
      <c r="D28" s="1108"/>
      <c r="E28" s="1109"/>
      <c r="F28" s="1109"/>
      <c r="H28" s="1110" t="s">
        <v>1567</v>
      </c>
      <c r="AX28" s="1128" t="s">
        <v>1568</v>
      </c>
      <c r="AZ28" s="1074" t="s">
        <v>1569</v>
      </c>
      <c r="BB28" s="1128" t="s">
        <v>1570</v>
      </c>
      <c r="BC28" s="1128" t="s">
        <v>1571</v>
      </c>
      <c r="BE28" s="1128">
        <v>2026</v>
      </c>
      <c r="BH28" s="1077" t="s">
        <v>24</v>
      </c>
      <c r="BJ28" s="1075" t="s">
        <v>1456</v>
      </c>
      <c r="BL28" s="1075" t="s">
        <v>1456</v>
      </c>
      <c r="BN28" s="1077" t="s">
        <v>24</v>
      </c>
      <c r="BQ28" s="1311">
        <v>4190073</v>
      </c>
      <c r="BR28" s="1075" t="s">
        <v>1572</v>
      </c>
      <c r="BS28" s="1459"/>
      <c r="BV28" s="1077"/>
      <c r="BW28" s="1077"/>
    </row>
    <row customHeight="1" ht="11.25">
      <c r="A29" s="1081" t="s">
        <v>1573</v>
      </c>
      <c r="D29" s="1111" t="s">
        <v>1574</v>
      </c>
      <c r="E29" s="1112" t="str">
        <f>IF(TEMPLATE_GROUP="","",INDEX(StartDateList,MATCH(TEMPLATE_GROUP,CodeTemplateList,0),1))</f>
        <v>45292.42873842592</v>
      </c>
      <c r="F29" s="1112" t="str">
        <f>IF(TEMPLATE_GROUP="","",INDEX(EndDateList,MATCH(TEMPLATE_GROUP,CodeTemplateList,0),1))</f>
        <v>47118.429502314815</v>
      </c>
      <c r="H29" s="1113" t="s">
        <v>1575</v>
      </c>
      <c r="AX29" s="1128" t="s">
        <v>1576</v>
      </c>
      <c r="AZ29" s="1128" t="s">
        <v>1225</v>
      </c>
      <c r="BB29" s="1128" t="s">
        <v>1424</v>
      </c>
      <c r="BC29" s="1098"/>
      <c r="BE29" s="1128">
        <v>2027</v>
      </c>
      <c r="BJ29" s="1075" t="s">
        <v>1464</v>
      </c>
      <c r="BL29" s="1075" t="s">
        <v>1464</v>
      </c>
    </row>
    <row customHeight="1" ht="11.25">
      <c r="A30" s="1081" t="s">
        <v>1577</v>
      </c>
      <c r="D30" s="1114"/>
      <c r="E30" s="1115"/>
      <c r="F30" s="1115"/>
      <c r="AX30" s="1128" t="s">
        <v>1578</v>
      </c>
      <c r="AZ30" s="1128" t="s">
        <v>1251</v>
      </c>
      <c r="BE30" s="1128">
        <v>2028</v>
      </c>
      <c r="BJ30" s="1075" t="s">
        <v>1579</v>
      </c>
      <c r="BL30" s="1075" t="s">
        <v>1579</v>
      </c>
    </row>
    <row customHeight="1" ht="12.75">
      <c r="A31" s="1081" t="s">
        <v>1580</v>
      </c>
      <c r="D31" s="1108"/>
      <c r="E31" s="1109"/>
      <c r="F31" s="1109"/>
      <c r="H31" s="1116"/>
      <c r="AX31" s="1128" t="s">
        <v>1581</v>
      </c>
      <c r="AZ31" s="1128" t="s">
        <v>1582</v>
      </c>
      <c r="BE31" s="1128">
        <v>2029</v>
      </c>
      <c r="BJ31" s="1075" t="s">
        <v>1583</v>
      </c>
      <c r="BL31" s="1075" t="s">
        <v>1583</v>
      </c>
    </row>
    <row customHeight="1" ht="11.25">
      <c r="A32" s="1081" t="s">
        <v>1584</v>
      </c>
      <c r="D32" s="1111" t="s">
        <v>1585</v>
      </c>
      <c r="E32" s="1112" t="str">
        <f>IF(TEMPLATE_GROUP="","",INDEX(StartDateList,MATCH(TEMPLATE_GROUP,CodeTemplateList,0),1))</f>
        <v>45292.42873842592</v>
      </c>
      <c r="F32" s="1112" t="str">
        <f>IF(TEMPLATE_GROUP="","",INDEX(EndDateList,MATCH(TEMPLATE_GROUP,CodeTemplateList,0),1))</f>
        <v>47118.429502314815</v>
      </c>
      <c r="H32" s="1117" t="s">
        <v>1586</v>
      </c>
      <c r="O32" s="1081" t="s">
        <v>445</v>
      </c>
      <c r="AX32" s="1128" t="s">
        <v>1587</v>
      </c>
      <c r="AZ32" s="1128" t="s">
        <v>444</v>
      </c>
      <c r="BE32" s="1128">
        <v>2030</v>
      </c>
      <c r="BJ32" s="1075" t="s">
        <v>1473</v>
      </c>
      <c r="BL32" s="1075" t="s">
        <v>1473</v>
      </c>
    </row>
    <row customHeight="1" ht="11.25">
      <c r="A33" s="1081" t="s">
        <v>1588</v>
      </c>
      <c r="O33" s="1081" t="s">
        <v>1249</v>
      </c>
      <c r="AX33" s="1128" t="s">
        <v>1589</v>
      </c>
      <c r="AZ33" s="1128" t="s">
        <v>447</v>
      </c>
      <c r="BE33" s="1128">
        <v>2031</v>
      </c>
      <c r="BJ33" s="1075" t="s">
        <v>1480</v>
      </c>
      <c r="BL33" s="1075" t="s">
        <v>1480</v>
      </c>
    </row>
    <row customHeight="1" ht="11.25">
      <c r="A34" s="1081" t="s">
        <v>1590</v>
      </c>
      <c r="O34" s="1081" t="s">
        <v>1284</v>
      </c>
      <c r="AX34" s="1128" t="s">
        <v>1591</v>
      </c>
      <c r="BE34" s="1128">
        <v>2032</v>
      </c>
      <c r="BJ34" s="1075" t="s">
        <v>1490</v>
      </c>
      <c r="BL34" s="1075" t="s">
        <v>1490</v>
      </c>
    </row>
    <row customHeight="1" ht="11.25">
      <c r="A35" s="1081" t="s">
        <v>1592</v>
      </c>
      <c r="O35" s="1081" t="s">
        <v>1317</v>
      </c>
      <c r="AX35" s="1128" t="s">
        <v>1593</v>
      </c>
      <c r="AZ35" s="1074" t="s">
        <v>1594</v>
      </c>
      <c r="BE35" s="1128">
        <v>2033</v>
      </c>
      <c r="BL35" s="1075" t="s">
        <v>1595</v>
      </c>
    </row>
    <row customHeight="1" ht="11.25">
      <c r="A36" s="1913" t="s">
        <v>1596</v>
      </c>
      <c r="D36" s="1118" t="s">
        <v>1597</v>
      </c>
      <c r="E36" s="1119" t="s">
        <v>714</v>
      </c>
      <c r="F36" s="1120" t="str">
        <f>INDEX(E37:E41,MATCH(TEMPLATE_SPHERE,F37:F41,0))</f>
        <v>теплоснабжения</v>
      </c>
      <c r="G36" s="1120" t="str">
        <f>INDEX(G37:G41,MATCH(TEMPLATE_SPHERE,F37:F41,0))</f>
        <v>теплоснабжение</v>
      </c>
      <c r="O36" s="1081" t="s">
        <v>1341</v>
      </c>
      <c r="AX36" s="1128" t="s">
        <v>1598</v>
      </c>
      <c r="AZ36" s="1128" t="s">
        <v>447</v>
      </c>
      <c r="BE36" s="1128">
        <v>2034</v>
      </c>
      <c r="BL36" s="1075" t="s">
        <v>1599</v>
      </c>
    </row>
    <row customHeight="1" ht="11.25">
      <c r="A37" s="1081" t="s">
        <v>1600</v>
      </c>
      <c r="E37" s="413" t="s">
        <v>1601</v>
      </c>
      <c r="F37" s="1121" t="s">
        <v>714</v>
      </c>
      <c r="G37" s="413" t="s">
        <v>1602</v>
      </c>
      <c r="O37" s="1081" t="s">
        <v>1360</v>
      </c>
      <c r="AX37" s="1128" t="s">
        <v>1603</v>
      </c>
      <c r="AZ37" s="1128" t="s">
        <v>443</v>
      </c>
      <c r="BE37" s="1128">
        <v>2035</v>
      </c>
    </row>
    <row customHeight="1" ht="11.25">
      <c r="A38" s="1081" t="s">
        <v>14</v>
      </c>
      <c r="E38" s="413" t="s">
        <v>1604</v>
      </c>
      <c r="F38" s="1122" t="s">
        <v>760</v>
      </c>
      <c r="G38" s="413" t="s">
        <v>1605</v>
      </c>
      <c r="O38" s="1081" t="s">
        <v>1376</v>
      </c>
      <c r="AX38" s="1128" t="s">
        <v>1606</v>
      </c>
      <c r="AZ38" s="1128" t="s">
        <v>1285</v>
      </c>
      <c r="BE38" s="1128">
        <v>2036</v>
      </c>
      <c r="BH38" s="1074" t="s">
        <v>1607</v>
      </c>
      <c r="BJ38" s="1074" t="s">
        <v>1608</v>
      </c>
      <c r="BL38" s="1074" t="s">
        <v>1609</v>
      </c>
      <c r="BN38" s="1074" t="s">
        <v>1610</v>
      </c>
    </row>
    <row customHeight="1" ht="11.25">
      <c r="A39" s="1081" t="s">
        <v>1611</v>
      </c>
      <c r="E39" s="413" t="s">
        <v>1612</v>
      </c>
      <c r="F39" s="1122" t="s">
        <v>812</v>
      </c>
      <c r="G39" s="413" t="s">
        <v>1613</v>
      </c>
      <c r="O39" s="1081" t="s">
        <v>1392</v>
      </c>
      <c r="AX39" s="1128" t="s">
        <v>1614</v>
      </c>
      <c r="AZ39" s="1128" t="s">
        <v>1318</v>
      </c>
      <c r="BE39" s="1128">
        <v>2037</v>
      </c>
      <c r="BH39" s="1075" t="s">
        <v>1615</v>
      </c>
      <c r="BJ39" s="1229" t="s">
        <v>1615</v>
      </c>
      <c r="BL39" s="1229" t="s">
        <v>1615</v>
      </c>
      <c r="BN39" s="1075" t="s">
        <v>1616</v>
      </c>
    </row>
    <row customHeight="1" ht="11.25">
      <c r="A40" s="1081" t="s">
        <v>1617</v>
      </c>
      <c r="E40" s="413" t="s">
        <v>1618</v>
      </c>
      <c r="F40" s="1122" t="s">
        <v>798</v>
      </c>
      <c r="G40" s="413" t="s">
        <v>1619</v>
      </c>
      <c r="O40" s="1081" t="s">
        <v>1408</v>
      </c>
      <c r="AX40" s="1128" t="s">
        <v>1620</v>
      </c>
      <c r="BE40" s="1128">
        <v>2038</v>
      </c>
      <c r="BH40" s="1075" t="s">
        <v>1621</v>
      </c>
      <c r="BJ40" s="1229" t="s">
        <v>933</v>
      </c>
      <c r="BL40" s="1229" t="s">
        <v>933</v>
      </c>
      <c r="BN40" s="1075" t="s">
        <v>967</v>
      </c>
    </row>
    <row customHeight="1" ht="11.25">
      <c r="A41" s="1081" t="s">
        <v>1622</v>
      </c>
      <c r="E41" s="413" t="s">
        <v>1623</v>
      </c>
      <c r="F41" s="1122" t="s">
        <v>1624</v>
      </c>
      <c r="G41" s="413" t="s">
        <v>1623</v>
      </c>
      <c r="O41" s="1081" t="s">
        <v>1424</v>
      </c>
      <c r="AX41" s="1128" t="s">
        <v>1625</v>
      </c>
      <c r="AZ41" s="1074" t="s">
        <v>1626</v>
      </c>
      <c r="BE41" s="1128">
        <v>2039</v>
      </c>
      <c r="BH41" s="1075" t="s">
        <v>1627</v>
      </c>
      <c r="BJ41" s="1229" t="s">
        <v>929</v>
      </c>
      <c r="BL41" s="1229" t="s">
        <v>929</v>
      </c>
      <c r="BN41" s="1075" t="s">
        <v>954</v>
      </c>
    </row>
    <row customHeight="1" ht="11.25">
      <c r="A42" s="1081" t="s">
        <v>1628</v>
      </c>
      <c r="AX42" s="1128" t="s">
        <v>1629</v>
      </c>
      <c r="AZ42" s="1128" t="s">
        <v>445</v>
      </c>
      <c r="BE42" s="1128">
        <v>2040</v>
      </c>
      <c r="BH42" s="1075" t="s">
        <v>951</v>
      </c>
      <c r="BJ42" s="1229" t="s">
        <v>931</v>
      </c>
      <c r="BL42" s="1229" t="s">
        <v>931</v>
      </c>
      <c r="BN42" s="1075" t="s">
        <v>1630</v>
      </c>
    </row>
    <row customHeight="1" ht="11.25">
      <c r="A43" s="1081" t="s">
        <v>1631</v>
      </c>
      <c r="AX43" s="1128" t="s">
        <v>1632</v>
      </c>
      <c r="AZ43" s="1128" t="s">
        <v>1249</v>
      </c>
      <c r="BE43" s="1128">
        <v>2041</v>
      </c>
      <c r="BH43" s="1075" t="s">
        <v>1633</v>
      </c>
      <c r="BJ43" s="1229" t="s">
        <v>1627</v>
      </c>
      <c r="BL43" s="1229" t="s">
        <v>1627</v>
      </c>
      <c r="BN43" s="1075" t="s">
        <v>1634</v>
      </c>
    </row>
    <row customHeight="1" ht="11.25">
      <c r="A44" s="1081" t="s">
        <v>1635</v>
      </c>
      <c r="I44" s="805" t="s">
        <v>1636</v>
      </c>
      <c r="J44" s="1096" t="s">
        <v>1637</v>
      </c>
      <c r="K44" s="1096" t="s">
        <v>1638</v>
      </c>
      <c r="AX44" s="1128" t="s">
        <v>1639</v>
      </c>
      <c r="AZ44" s="1128" t="s">
        <v>1284</v>
      </c>
      <c r="BE44" s="1128">
        <v>2042</v>
      </c>
      <c r="BH44" s="1075" t="s">
        <v>1640</v>
      </c>
      <c r="BJ44" s="1229" t="s">
        <v>951</v>
      </c>
      <c r="BL44" s="1229" t="s">
        <v>951</v>
      </c>
      <c r="BN44" s="1075" t="s">
        <v>1641</v>
      </c>
    </row>
    <row customHeight="1" ht="11.25">
      <c r="A45" s="1081" t="s">
        <v>1642</v>
      </c>
      <c r="D45" s="1118" t="s">
        <v>1643</v>
      </c>
      <c r="E45" s="1119" t="s">
        <v>1644</v>
      </c>
      <c r="F45" s="803" t="s">
        <v>1645</v>
      </c>
      <c r="G45" s="802" t="s">
        <v>1646</v>
      </c>
      <c r="H45" s="805" t="s">
        <v>1647</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1648</v>
      </c>
      <c r="AZ45" s="1128" t="s">
        <v>1317</v>
      </c>
      <c r="BE45" s="1128">
        <v>2043</v>
      </c>
      <c r="BH45" s="1075" t="s">
        <v>1649</v>
      </c>
      <c r="BJ45" s="1229" t="s">
        <v>945</v>
      </c>
      <c r="BL45" s="1229" t="s">
        <v>945</v>
      </c>
      <c r="BN45" s="1075" t="s">
        <v>1650</v>
      </c>
    </row>
    <row customHeight="1" ht="11.25">
      <c r="A46" s="1081" t="s">
        <v>1651</v>
      </c>
      <c r="E46" s="413" t="s">
        <v>22</v>
      </c>
      <c r="F46" s="1121" t="s">
        <v>1652</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1653</v>
      </c>
      <c r="AZ46" s="1128" t="s">
        <v>1341</v>
      </c>
      <c r="BE46" s="1128">
        <v>2044</v>
      </c>
      <c r="BH46" s="1075" t="s">
        <v>954</v>
      </c>
      <c r="BJ46" s="1229" t="s">
        <v>935</v>
      </c>
      <c r="BL46" s="1229" t="s">
        <v>935</v>
      </c>
      <c r="BN46" s="1075" t="s">
        <v>1654</v>
      </c>
    </row>
    <row customHeight="1" ht="11.25">
      <c r="A47" s="1081" t="s">
        <v>1655</v>
      </c>
      <c r="E47" s="413" t="s">
        <v>29</v>
      </c>
      <c r="F47" s="1122" t="s">
        <v>1656</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1657</v>
      </c>
      <c r="AZ47" s="1128" t="s">
        <v>1360</v>
      </c>
      <c r="BE47" s="1128">
        <v>2045</v>
      </c>
      <c r="BH47" s="1075" t="s">
        <v>1630</v>
      </c>
      <c r="BJ47" s="1229" t="s">
        <v>937</v>
      </c>
      <c r="BL47" s="1229" t="s">
        <v>937</v>
      </c>
      <c r="BN47" s="1075" t="s">
        <v>1658</v>
      </c>
    </row>
    <row customHeight="1" ht="11.25">
      <c r="A48" s="1081" t="s">
        <v>1659</v>
      </c>
      <c r="E48" s="413" t="s">
        <v>1660</v>
      </c>
      <c r="F48" s="1122" t="s">
        <v>1661</v>
      </c>
      <c r="G48" s="1124" t="str">
        <f>IF(f_year="","","01.01."&amp;f_year)</f>
        <v/>
      </c>
      <c r="H48" s="1124" t="str">
        <f>IF(f_year="","","31.12."&amp;f_year)</f>
        <v/>
      </c>
      <c r="I48" s="1782">
        <f>IF(f_year="",TRUE,FALSE)</f>
        <v>1</v>
      </c>
      <c r="J48" s="1785" t="s">
        <v>1662</v>
      </c>
      <c r="K48" s="1786"/>
      <c r="AX48" s="1128" t="s">
        <v>1663</v>
      </c>
      <c r="AZ48" s="1128" t="s">
        <v>1376</v>
      </c>
      <c r="BE48" s="1128">
        <v>2046</v>
      </c>
      <c r="BH48" s="1075" t="s">
        <v>1634</v>
      </c>
      <c r="BJ48" s="1229" t="s">
        <v>939</v>
      </c>
      <c r="BL48" s="1229" t="s">
        <v>939</v>
      </c>
      <c r="BN48" s="1075" t="s">
        <v>1664</v>
      </c>
    </row>
    <row customHeight="1" ht="11.25">
      <c r="A49" s="1081" t="s">
        <v>1665</v>
      </c>
      <c r="E49" s="413" t="s">
        <v>1666</v>
      </c>
      <c r="F49" s="1122" t="s">
        <v>1667</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1668</v>
      </c>
      <c r="AZ49" s="1128" t="s">
        <v>1392</v>
      </c>
      <c r="BE49" s="1128">
        <v>2047</v>
      </c>
      <c r="BH49" s="1075" t="s">
        <v>955</v>
      </c>
      <c r="BJ49" s="1229" t="s">
        <v>941</v>
      </c>
      <c r="BL49" s="1229" t="s">
        <v>941</v>
      </c>
    </row>
    <row customHeight="1" ht="11.25">
      <c r="A50" s="1081" t="s">
        <v>1669</v>
      </c>
      <c r="E50" s="413" t="s">
        <v>1670</v>
      </c>
      <c r="F50" s="1122" t="s">
        <v>925</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1671</v>
      </c>
      <c r="AZ50" s="1128" t="s">
        <v>1408</v>
      </c>
      <c r="BE50" s="1128">
        <v>2048</v>
      </c>
      <c r="BH50" s="1075" t="s">
        <v>1641</v>
      </c>
      <c r="BJ50" s="1229" t="s">
        <v>943</v>
      </c>
      <c r="BL50" s="1229" t="s">
        <v>943</v>
      </c>
    </row>
    <row customHeight="1" ht="11.25">
      <c r="A51" s="1081" t="s">
        <v>1672</v>
      </c>
      <c r="E51" s="413" t="s">
        <v>1673</v>
      </c>
      <c r="F51" s="1122" t="s">
        <v>1674</v>
      </c>
      <c r="G51" s="1124" t="str">
        <f>IF(TITLE_PERIOD_START="","",TITLE_PERIOD_START)</f>
        <v>45292.42873842592</v>
      </c>
      <c r="H51" s="1124" t="str">
        <f>IF(TITLE_PERIOD_END="","",TITLE_PERIOD_END)</f>
        <v>47118.429502314815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1675</v>
      </c>
      <c r="AZ51" s="1128" t="s">
        <v>1424</v>
      </c>
      <c r="BE51" s="1128">
        <v>2049</v>
      </c>
      <c r="BH51" s="1075" t="s">
        <v>1650</v>
      </c>
      <c r="BJ51" s="1229" t="s">
        <v>1676</v>
      </c>
      <c r="BL51" s="1229" t="s">
        <v>1676</v>
      </c>
    </row>
    <row customHeight="1" ht="11.25">
      <c r="A52" s="1081" t="s">
        <v>1677</v>
      </c>
      <c r="E52" s="413" t="s">
        <v>1678</v>
      </c>
      <c r="F52" s="1122" t="s">
        <v>1644</v>
      </c>
      <c r="G52" s="1124" t="str">
        <f>IF(TITLE_PERIOD_START="","",TITLE_PERIOD_START)</f>
        <v>45292.42873842592</v>
      </c>
      <c r="H52" s="1124" t="str">
        <f>IF(TITLE_PERIOD_END="","",TITLE_PERIOD_END)</f>
        <v>47118.429502314815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1679</v>
      </c>
      <c r="AZ52" s="1128" t="s">
        <v>447</v>
      </c>
      <c r="BE52" s="1128">
        <v>2050</v>
      </c>
      <c r="BH52" s="1075" t="s">
        <v>1654</v>
      </c>
      <c r="BJ52" s="1229" t="s">
        <v>954</v>
      </c>
      <c r="BL52" s="1229" t="s">
        <v>954</v>
      </c>
    </row>
    <row customHeight="1" ht="11.25">
      <c r="A53" s="1081" t="s">
        <v>1680</v>
      </c>
      <c r="E53" s="413" t="s">
        <v>1681</v>
      </c>
      <c r="F53" s="1122" t="s">
        <v>1681</v>
      </c>
      <c r="G53" s="1124" t="str">
        <f>IF(f_year="","","01.01."&amp;f_year)</f>
        <v/>
      </c>
      <c r="H53" s="1124" t="str">
        <f>IF(f_year="","","31.12."&amp;f_year)</f>
        <v/>
      </c>
      <c r="I53" s="1782">
        <f>IF(AND(f_year="",TITLE_DATE_FIL=""),TRUE,FALSE)</f>
        <v>1</v>
      </c>
      <c r="J53" s="1785" t="s">
        <v>1682</v>
      </c>
      <c r="K53" s="1786"/>
      <c r="AX53" s="1128" t="s">
        <v>1683</v>
      </c>
      <c r="BE53" s="1128">
        <v>2051</v>
      </c>
      <c r="BH53" s="1075" t="s">
        <v>1658</v>
      </c>
      <c r="BJ53" s="1229" t="s">
        <v>1630</v>
      </c>
      <c r="BL53" s="1229" t="s">
        <v>1630</v>
      </c>
    </row>
    <row customHeight="1" ht="11.25">
      <c r="A54" s="1081" t="s">
        <v>1684</v>
      </c>
      <c r="AX54" s="1128" t="s">
        <v>1685</v>
      </c>
      <c r="AZ54" s="1074" t="s">
        <v>1686</v>
      </c>
      <c r="BE54" s="1128">
        <v>2052</v>
      </c>
      <c r="BH54" s="1075" t="s">
        <v>1664</v>
      </c>
      <c r="BJ54" s="1229" t="s">
        <v>1634</v>
      </c>
      <c r="BL54" s="1229" t="s">
        <v>1634</v>
      </c>
    </row>
    <row customHeight="1" ht="11.25">
      <c r="A55" s="1081" t="s">
        <v>1687</v>
      </c>
      <c r="AX55" s="1128" t="s">
        <v>1688</v>
      </c>
      <c r="AZ55" s="1128" t="s">
        <v>1226</v>
      </c>
      <c r="BE55" s="1128">
        <v>2053</v>
      </c>
      <c r="BH55" s="1077" t="s">
        <v>24</v>
      </c>
      <c r="BJ55" s="1229" t="s">
        <v>955</v>
      </c>
      <c r="BL55" s="1229" t="s">
        <v>955</v>
      </c>
    </row>
    <row customHeight="1" ht="11.25">
      <c r="A56" s="1081" t="s">
        <v>1689</v>
      </c>
      <c r="D56" s="1126" t="s">
        <v>1690</v>
      </c>
      <c r="E56" s="1102">
        <v>55</v>
      </c>
      <c r="F56" s="1081" t="s">
        <v>1691</v>
      </c>
      <c r="AX56" s="1128" t="s">
        <v>1692</v>
      </c>
      <c r="AZ56" s="1128" t="s">
        <v>1252</v>
      </c>
      <c r="BE56" s="1128">
        <v>2054</v>
      </c>
      <c r="BH56" s="1077" t="s">
        <v>24</v>
      </c>
      <c r="BJ56" s="1229" t="s">
        <v>1641</v>
      </c>
      <c r="BL56" s="1229" t="s">
        <v>1641</v>
      </c>
    </row>
    <row customHeight="1" ht="11.25">
      <c r="A57" s="1081" t="s">
        <v>1693</v>
      </c>
      <c r="D57" s="1126" t="s">
        <v>1694</v>
      </c>
      <c r="E57" s="1102">
        <v>66</v>
      </c>
      <c r="F57" s="1081" t="s">
        <v>1691</v>
      </c>
      <c r="AX57" s="1128" t="s">
        <v>1695</v>
      </c>
      <c r="AZ57" s="1128" t="s">
        <v>1287</v>
      </c>
      <c r="BE57" s="1128">
        <v>2055</v>
      </c>
      <c r="BJ57" s="1229" t="s">
        <v>1650</v>
      </c>
      <c r="BL57" s="1229" t="s">
        <v>1650</v>
      </c>
    </row>
    <row customHeight="1" ht="11.25">
      <c r="A58" s="1081" t="s">
        <v>1696</v>
      </c>
      <c r="D58" s="1126" t="s">
        <v>1697</v>
      </c>
      <c r="E58" s="1102">
        <v>44</v>
      </c>
      <c r="F58" s="1081" t="s">
        <v>1691</v>
      </c>
      <c r="AX58" s="1128" t="s">
        <v>1698</v>
      </c>
      <c r="BE58" s="1128">
        <v>2056</v>
      </c>
      <c r="BJ58" s="1229" t="s">
        <v>1654</v>
      </c>
      <c r="BL58" s="1229" t="s">
        <v>1654</v>
      </c>
    </row>
    <row customHeight="1" ht="11.25">
      <c r="A59" s="1081" t="s">
        <v>1699</v>
      </c>
      <c r="D59" s="1126" t="s">
        <v>130</v>
      </c>
      <c r="E59" s="1102" t="s">
        <v>1521</v>
      </c>
      <c r="F59" s="1081" t="s">
        <v>1700</v>
      </c>
      <c r="AX59" s="1128" t="s">
        <v>1701</v>
      </c>
      <c r="AZ59" s="1074" t="s">
        <v>1702</v>
      </c>
      <c r="BE59" s="1128">
        <v>2057</v>
      </c>
      <c r="BJ59" s="1229" t="s">
        <v>1658</v>
      </c>
      <c r="BL59" s="1229" t="s">
        <v>1658</v>
      </c>
    </row>
    <row customHeight="1" ht="11.25">
      <c r="A60" s="1081" t="s">
        <v>1703</v>
      </c>
      <c r="D60" s="1126" t="s">
        <v>1704</v>
      </c>
      <c r="E60" s="1102" t="s">
        <v>1521</v>
      </c>
      <c r="F60" s="1081" t="s">
        <v>1700</v>
      </c>
      <c r="AX60" s="1128" t="s">
        <v>1705</v>
      </c>
      <c r="AZ60" s="1128" t="s">
        <v>1227</v>
      </c>
      <c r="BE60" s="1128">
        <v>2058</v>
      </c>
      <c r="BJ60" s="1229" t="s">
        <v>1664</v>
      </c>
      <c r="BL60" s="1229" t="s">
        <v>1664</v>
      </c>
    </row>
    <row customHeight="1" ht="11.25">
      <c r="A61" s="1081" t="s">
        <v>1706</v>
      </c>
      <c r="D61" s="1126" t="s">
        <v>1707</v>
      </c>
      <c r="E61" s="1102">
        <v>27</v>
      </c>
      <c r="F61" s="1081" t="s">
        <v>1700</v>
      </c>
      <c r="AX61" s="1128" t="s">
        <v>1708</v>
      </c>
      <c r="AZ61" s="1128" t="s">
        <v>1253</v>
      </c>
      <c r="BE61" s="1128">
        <v>2059</v>
      </c>
      <c r="BL61" s="1229" t="s">
        <v>947</v>
      </c>
    </row>
    <row customHeight="1" ht="11.25">
      <c r="A62" s="1081" t="s">
        <v>1709</v>
      </c>
      <c r="D62" s="1126" t="s">
        <v>129</v>
      </c>
      <c r="E62" s="1102">
        <v>31</v>
      </c>
      <c r="F62" s="1081" t="s">
        <v>1700</v>
      </c>
      <c r="AZ62" s="1128" t="s">
        <v>1288</v>
      </c>
      <c r="BE62" s="1128">
        <v>2060</v>
      </c>
      <c r="BL62" s="1229" t="s">
        <v>949</v>
      </c>
    </row>
    <row customHeight="1" ht="11.25">
      <c r="A63" s="1081" t="s">
        <v>1710</v>
      </c>
      <c r="D63" s="1126" t="s">
        <v>1711</v>
      </c>
      <c r="E63" s="1102">
        <v>33</v>
      </c>
      <c r="F63" s="1081" t="s">
        <v>1700</v>
      </c>
      <c r="AZ63" s="1128" t="s">
        <v>1319</v>
      </c>
      <c r="BE63" s="1128">
        <v>2061</v>
      </c>
    </row>
    <row customHeight="1" ht="11.25">
      <c r="A64" s="1081" t="s">
        <v>1712</v>
      </c>
      <c r="D64" s="1126" t="s">
        <v>1713</v>
      </c>
      <c r="E64" s="1102">
        <v>54</v>
      </c>
      <c r="F64" s="1081" t="s">
        <v>1700</v>
      </c>
      <c r="AZ64" s="1128" t="s">
        <v>1342</v>
      </c>
      <c r="BE64" s="1128">
        <v>2062</v>
      </c>
    </row>
    <row customHeight="1" ht="11.25">
      <c r="A65" s="1081" t="s">
        <v>1714</v>
      </c>
      <c r="D65" s="1081"/>
      <c r="BE65" s="1128">
        <v>2063</v>
      </c>
    </row>
    <row customHeight="1" ht="11.25">
      <c r="A66" s="1081" t="s">
        <v>1715</v>
      </c>
      <c r="AZ66" s="1074" t="s">
        <v>1716</v>
      </c>
      <c r="BE66" s="1128">
        <v>2064</v>
      </c>
    </row>
    <row customHeight="1" ht="11.25">
      <c r="A67" s="1081" t="s">
        <v>1717</v>
      </c>
      <c r="AZ67" s="1128" t="s">
        <v>1228</v>
      </c>
      <c r="BE67" s="1128">
        <v>2065</v>
      </c>
    </row>
    <row customHeight="1" ht="11.25">
      <c r="A68" s="1081" t="s">
        <v>1718</v>
      </c>
      <c r="AZ68" s="1128" t="s">
        <v>1254</v>
      </c>
      <c r="BE68" s="1128">
        <v>2066</v>
      </c>
      <c r="BH68" s="1074" t="s">
        <v>1719</v>
      </c>
      <c r="BJ68" s="1074" t="s">
        <v>1720</v>
      </c>
      <c r="BL68" s="1074" t="s">
        <v>1721</v>
      </c>
      <c r="BN68" s="1074" t="s">
        <v>1722</v>
      </c>
    </row>
    <row customHeight="1" ht="11.25">
      <c r="A69" s="1081" t="s">
        <v>1723</v>
      </c>
      <c r="AZ69" s="1128" t="s">
        <v>1289</v>
      </c>
      <c r="BE69" s="1128">
        <v>2067</v>
      </c>
      <c r="BH69" s="1075" t="s">
        <v>1724</v>
      </c>
      <c r="BI69" s="1125" t="s">
        <v>108</v>
      </c>
      <c r="BJ69" s="1075" t="s">
        <v>1725</v>
      </c>
      <c r="BK69" s="1125" t="s">
        <v>108</v>
      </c>
      <c r="BL69" s="1075" t="s">
        <v>1726</v>
      </c>
      <c r="BN69" s="1075" t="s">
        <v>1727</v>
      </c>
    </row>
    <row customHeight="1" ht="11.25">
      <c r="A70" s="1081" t="s">
        <v>1728</v>
      </c>
      <c r="AZ70" s="1128" t="s">
        <v>1320</v>
      </c>
      <c r="BE70" s="1128">
        <v>2068</v>
      </c>
      <c r="BH70" s="1075" t="s">
        <v>1729</v>
      </c>
      <c r="BJ70" s="1075" t="s">
        <v>1730</v>
      </c>
      <c r="BL70" s="1075" t="s">
        <v>1731</v>
      </c>
      <c r="BN70" s="1075" t="s">
        <v>1732</v>
      </c>
    </row>
    <row customHeight="1" ht="11.25">
      <c r="A71" s="1081" t="s">
        <v>1733</v>
      </c>
      <c r="AZ71" s="1128" t="s">
        <v>1322</v>
      </c>
      <c r="BE71" s="1128">
        <v>2069</v>
      </c>
      <c r="BH71" s="1075" t="s">
        <v>1734</v>
      </c>
      <c r="BI71" s="1125" t="s">
        <v>89</v>
      </c>
      <c r="BJ71" s="1075" t="s">
        <v>1735</v>
      </c>
      <c r="BK71" s="1125" t="s">
        <v>89</v>
      </c>
      <c r="BL71" s="1075" t="s">
        <v>1736</v>
      </c>
      <c r="BN71" s="1075" t="s">
        <v>1737</v>
      </c>
    </row>
    <row customHeight="1" ht="11.25">
      <c r="A72" s="1081" t="s">
        <v>1738</v>
      </c>
      <c r="AZ72" s="1128" t="s">
        <v>56</v>
      </c>
      <c r="BE72" s="1128">
        <v>2070</v>
      </c>
      <c r="BH72" s="1075" t="s">
        <v>1739</v>
      </c>
      <c r="BJ72" s="1075" t="s">
        <v>1739</v>
      </c>
      <c r="BL72" s="1075" t="s">
        <v>1739</v>
      </c>
      <c r="BN72" s="1075" t="s">
        <v>1740</v>
      </c>
    </row>
    <row customHeight="1" ht="11.25">
      <c r="A73" s="1081" t="s">
        <v>1741</v>
      </c>
      <c r="BH73" s="1075" t="s">
        <v>1742</v>
      </c>
      <c r="BI73" s="1125" t="s">
        <v>110</v>
      </c>
      <c r="BJ73" s="1075" t="s">
        <v>1743</v>
      </c>
      <c r="BK73" s="1125" t="s">
        <v>110</v>
      </c>
      <c r="BL73" s="1075" t="s">
        <v>1744</v>
      </c>
      <c r="BN73" s="1075" t="s">
        <v>1745</v>
      </c>
    </row>
    <row customHeight="1" ht="11.25">
      <c r="A74" s="1081" t="s">
        <v>1746</v>
      </c>
      <c r="BH74" s="1075" t="s">
        <v>1747</v>
      </c>
      <c r="BJ74" s="1075" t="s">
        <v>1748</v>
      </c>
      <c r="BL74" s="1075" t="s">
        <v>1749</v>
      </c>
      <c r="BN74" s="1075" t="s">
        <v>1750</v>
      </c>
    </row>
    <row customHeight="1" ht="11.25">
      <c r="A75" s="1081" t="s">
        <v>1751</v>
      </c>
      <c r="AZ75" s="1074" t="s">
        <v>1752</v>
      </c>
      <c r="BH75" s="1075" t="s">
        <v>1753</v>
      </c>
      <c r="BJ75" s="1075" t="s">
        <v>1753</v>
      </c>
      <c r="BL75" s="1075" t="s">
        <v>1753</v>
      </c>
    </row>
    <row customHeight="1" ht="11.25">
      <c r="A76" s="1081" t="s">
        <v>1754</v>
      </c>
      <c r="AZ76" s="1128" t="s">
        <v>1237</v>
      </c>
      <c r="BH76" s="1075" t="s">
        <v>1755</v>
      </c>
      <c r="BJ76" s="1075" t="s">
        <v>1756</v>
      </c>
      <c r="BL76" s="1075" t="s">
        <v>1757</v>
      </c>
    </row>
    <row customHeight="1" ht="11.25">
      <c r="A77" s="1081" t="s">
        <v>1758</v>
      </c>
      <c r="AZ77" s="1128" t="s">
        <v>1264</v>
      </c>
    </row>
    <row customHeight="1" ht="11.25">
      <c r="A78" s="1081" t="s">
        <v>1759</v>
      </c>
      <c r="AZ78" s="1128" t="s">
        <v>1296</v>
      </c>
    </row>
    <row customHeight="1" ht="11.25">
      <c r="A79" s="1081" t="s">
        <v>1760</v>
      </c>
      <c r="AZ79" s="1128" t="s">
        <v>1326</v>
      </c>
      <c r="BH79" s="1074" t="s">
        <v>1761</v>
      </c>
      <c r="BJ79" s="1074" t="s">
        <v>1762</v>
      </c>
      <c r="BL79" s="1074" t="s">
        <v>1763</v>
      </c>
    </row>
    <row customHeight="1" ht="11.25">
      <c r="A80" s="1081" t="s">
        <v>1764</v>
      </c>
      <c r="AZ80" s="1128" t="s">
        <v>1347</v>
      </c>
      <c r="BH80" s="1075" t="s">
        <v>1765</v>
      </c>
      <c r="BJ80" s="1075" t="s">
        <v>1766</v>
      </c>
      <c r="BL80" s="1075" t="s">
        <v>1767</v>
      </c>
    </row>
    <row customHeight="1" ht="11.25">
      <c r="A81" s="1081" t="s">
        <v>1768</v>
      </c>
      <c r="AZ81" s="1128" t="s">
        <v>1364</v>
      </c>
      <c r="BH81" s="1075" t="s">
        <v>1769</v>
      </c>
      <c r="BJ81" s="1075" t="s">
        <v>1770</v>
      </c>
      <c r="BL81" s="1075" t="s">
        <v>1771</v>
      </c>
    </row>
    <row customHeight="1" ht="11.25">
      <c r="A82" s="1081" t="s">
        <v>1772</v>
      </c>
      <c r="AZ82" s="1128" t="s">
        <v>1378</v>
      </c>
      <c r="BH82" s="1075" t="s">
        <v>1773</v>
      </c>
      <c r="BJ82" s="1075" t="s">
        <v>1774</v>
      </c>
      <c r="BL82" s="1075" t="s">
        <v>1775</v>
      </c>
    </row>
    <row customHeight="1" ht="11.25">
      <c r="A83" s="1081" t="s">
        <v>1776</v>
      </c>
      <c r="BH83" s="1075" t="s">
        <v>1777</v>
      </c>
      <c r="BJ83" s="1075" t="s">
        <v>1778</v>
      </c>
      <c r="BL83" s="1075" t="s">
        <v>1779</v>
      </c>
    </row>
    <row customHeight="1" ht="11.25">
      <c r="A84" s="1081" t="s">
        <v>1780</v>
      </c>
      <c r="AZ84" s="1074" t="s">
        <v>1781</v>
      </c>
    </row>
    <row customHeight="1" ht="11.25">
      <c r="A85" s="1913" t="s">
        <v>1782</v>
      </c>
      <c r="AZ85" s="1128" t="s">
        <v>1783</v>
      </c>
    </row>
    <row customHeight="1" ht="11.25">
      <c r="A86" s="1081" t="s">
        <v>1784</v>
      </c>
      <c r="AZ86" s="1128" t="s">
        <v>1785</v>
      </c>
      <c r="BH86" s="1074" t="s">
        <v>1786</v>
      </c>
      <c r="BJ86" s="1074" t="s">
        <v>1787</v>
      </c>
      <c r="BL86" s="1074" t="s">
        <v>1788</v>
      </c>
    </row>
    <row customHeight="1" ht="11.25">
      <c r="A87" s="1081" t="s">
        <v>1789</v>
      </c>
      <c r="AZ87" s="1128" t="s">
        <v>1790</v>
      </c>
      <c r="BH87" s="1075" t="s">
        <v>1791</v>
      </c>
      <c r="BJ87" s="1075" t="s">
        <v>1792</v>
      </c>
      <c r="BL87" s="1075" t="s">
        <v>1793</v>
      </c>
    </row>
    <row customHeight="1" ht="11.25">
      <c r="A88" s="1081" t="s">
        <v>1794</v>
      </c>
      <c r="AZ88" s="1646"/>
      <c r="BH88" s="1075" t="s">
        <v>1795</v>
      </c>
      <c r="BJ88" s="1075" t="s">
        <v>1796</v>
      </c>
      <c r="BL88" s="1075" t="s">
        <v>1797</v>
      </c>
    </row>
    <row customHeight="1" ht="11.25">
      <c r="A89" s="1081" t="s">
        <v>1798</v>
      </c>
      <c r="AZ89" s="1074" t="s">
        <v>1799</v>
      </c>
    </row>
    <row customHeight="1" ht="11.25">
      <c r="A90" s="1081" t="s">
        <v>1800</v>
      </c>
      <c r="AZ90" s="1128" t="s">
        <v>925</v>
      </c>
    </row>
    <row customHeight="1" ht="11.25">
      <c r="A91" s="1081" t="s">
        <v>1801</v>
      </c>
      <c r="AZ91" s="1128" t="s">
        <v>961</v>
      </c>
      <c r="BH91" s="1074" t="s">
        <v>1802</v>
      </c>
      <c r="BJ91" s="1074" t="s">
        <v>1803</v>
      </c>
      <c r="BL91" s="1074" t="s">
        <v>1804</v>
      </c>
    </row>
    <row customHeight="1" ht="11.25">
      <c r="AZ92" s="1128" t="s">
        <v>1805</v>
      </c>
      <c r="BH92" s="1075" t="s">
        <v>1806</v>
      </c>
      <c r="BJ92" s="1075" t="s">
        <v>1807</v>
      </c>
      <c r="BL92" s="1075" t="s">
        <v>1808</v>
      </c>
    </row>
    <row customHeight="1" ht="11.25">
      <c r="AZ93" s="1128" t="s">
        <v>1809</v>
      </c>
      <c r="BH93" s="1075" t="s">
        <v>1810</v>
      </c>
      <c r="BJ93" s="1075" t="s">
        <v>1811</v>
      </c>
      <c r="BL93" s="1075" t="s">
        <v>1812</v>
      </c>
    </row>
    <row customHeight="1" ht="11.25">
      <c r="AZ94" s="1128" t="s">
        <v>1813</v>
      </c>
    </row>
    <row r="96" customHeight="1" ht="11.25">
      <c r="AZ96" s="1074" t="s">
        <v>1814</v>
      </c>
      <c r="BH96" s="1074" t="s">
        <v>1815</v>
      </c>
      <c r="BJ96" s="1074" t="s">
        <v>1816</v>
      </c>
      <c r="BL96" s="1074" t="s">
        <v>1817</v>
      </c>
      <c r="BN96" s="1074" t="s">
        <v>1818</v>
      </c>
    </row>
    <row customHeight="1" ht="11.25">
      <c r="AZ97" s="1128" t="s">
        <v>1819</v>
      </c>
      <c r="BH97" s="1075" t="s">
        <v>1820</v>
      </c>
      <c r="BJ97" s="1075" t="s">
        <v>1821</v>
      </c>
      <c r="BL97" s="1075" t="s">
        <v>1822</v>
      </c>
      <c r="BN97" s="1075" t="s">
        <v>1823</v>
      </c>
    </row>
    <row customHeight="1" ht="11.25">
      <c r="AZ98" s="1128" t="s">
        <v>1824</v>
      </c>
      <c r="BH98" s="1075" t="s">
        <v>1825</v>
      </c>
      <c r="BJ98" s="1075" t="s">
        <v>1826</v>
      </c>
      <c r="BL98" s="1075" t="s">
        <v>1827</v>
      </c>
      <c r="BN98" s="1075" t="s">
        <v>1828</v>
      </c>
    </row>
    <row customHeight="1" ht="11.25">
      <c r="AZ99" s="1128" t="s">
        <v>1829</v>
      </c>
      <c r="BH99" s="1075" t="s">
        <v>1830</v>
      </c>
      <c r="BJ99" s="1075" t="s">
        <v>1831</v>
      </c>
      <c r="BL99" s="1075" t="s">
        <v>1832</v>
      </c>
      <c r="BN99" s="1075" t="s">
        <v>1833</v>
      </c>
    </row>
    <row customHeight="1" ht="11.25">
      <c r="BJ100" s="1075" t="s">
        <v>1424</v>
      </c>
      <c r="BL100" s="1075" t="s">
        <v>1424</v>
      </c>
      <c r="BN100" s="1075" t="s">
        <v>1834</v>
      </c>
    </row>
    <row customHeight="1" ht="11.25">
      <c r="AZ101" s="1732" t="s">
        <v>1835</v>
      </c>
      <c r="BN101" s="1075" t="s">
        <v>1836</v>
      </c>
    </row>
    <row customHeight="1" ht="11.25">
      <c r="AZ102" s="1128" t="s">
        <v>476</v>
      </c>
      <c r="BN102" s="1075" t="s">
        <v>1837</v>
      </c>
    </row>
    <row customHeight="1" ht="11.25">
      <c r="AZ103" s="1128" t="s">
        <v>1838</v>
      </c>
      <c r="BN103" s="1075" t="s">
        <v>1839</v>
      </c>
    </row>
    <row customHeight="1" ht="11.25">
      <c r="AZ104" s="1128" t="s">
        <v>563</v>
      </c>
      <c r="BN104" s="1075" t="s">
        <v>1840</v>
      </c>
    </row>
    <row r="107" customHeight="1" ht="11.25">
      <c r="BH107" s="1074" t="s">
        <v>1841</v>
      </c>
      <c r="BJ107" s="1074" t="s">
        <v>1842</v>
      </c>
      <c r="BL107" s="1074" t="s">
        <v>1843</v>
      </c>
      <c r="BN107" s="1074" t="s">
        <v>1844</v>
      </c>
    </row>
    <row customHeight="1" ht="11.25">
      <c r="BH108" s="1075" t="s">
        <v>1845</v>
      </c>
      <c r="BJ108" s="1075" t="s">
        <v>1846</v>
      </c>
      <c r="BL108" s="1075" t="s">
        <v>1509</v>
      </c>
      <c r="BN108" s="1075" t="s">
        <v>1847</v>
      </c>
    </row>
    <row customHeight="1" ht="11.25">
      <c r="BH109" s="1075" t="s">
        <v>1848</v>
      </c>
    </row>
    <row customHeight="1" ht="11.25">
      <c r="BH110" s="1075" t="s">
        <v>1848</v>
      </c>
    </row>
    <row r="114" customHeight="1" ht="11.25">
      <c r="BH114" s="1074" t="s">
        <v>1849</v>
      </c>
    </row>
    <row customHeight="1" ht="11.25">
      <c r="BH115" s="1075" t="s">
        <v>447</v>
      </c>
    </row>
    <row customHeight="1" ht="11.25">
      <c r="BH116" s="1075" t="s">
        <v>443</v>
      </c>
    </row>
    <row customHeight="1" ht="11.25">
      <c r="BH117" s="1075" t="s">
        <v>1285</v>
      </c>
    </row>
    <row customHeight="1" ht="11.25">
      <c r="BH118" s="1075"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1F859-3014-0BFC-42D6-6D4988ED5F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095" width="43.140625"/>
    <col min="2" max="2" style="6095" width="43.140625" hidden="1"/>
    <col min="3" max="3" style="6095" width="43.140625"/>
    <col min="4" max="5" style="6095" width="36.421875" customWidth="1"/>
    <col min="6" max="8" style="6096" width="36.421875" customWidth="1"/>
  </cols>
  <sheetData>
    <row customHeight="1" ht="9">
      <c r="A1" s="852" t="s">
        <v>1850</v>
      </c>
      <c r="B1" s="852"/>
      <c r="C1" s="989" t="s">
        <v>1851</v>
      </c>
      <c r="D1" s="987" t="s">
        <v>714</v>
      </c>
      <c r="E1" s="987" t="s">
        <v>760</v>
      </c>
      <c r="F1" s="987" t="s">
        <v>812</v>
      </c>
      <c r="G1" s="987" t="s">
        <v>798</v>
      </c>
      <c r="H1" s="987" t="s">
        <v>1624</v>
      </c>
    </row>
    <row customHeight="1" ht="9">
      <c r="A2" s="990" t="s">
        <v>1852</v>
      </c>
      <c r="B2" s="990"/>
      <c r="C2" s="991" t="str">
        <f>INDEX(TEMPLATE_NUMBER_FORM_LIST,MATCH(TEMPLATE_SPHERE,TEMPLATE_SPHERE_LIST,0))</f>
        <v>16</v>
      </c>
      <c r="D2" s="990" t="s">
        <v>1475</v>
      </c>
      <c r="E2" s="990" t="s">
        <v>148</v>
      </c>
      <c r="F2" s="992" t="s">
        <v>148</v>
      </c>
      <c r="G2" s="990" t="s">
        <v>148</v>
      </c>
      <c r="H2" s="993"/>
    </row>
    <row customHeight="1" ht="63">
      <c r="A3" s="852"/>
      <c r="B3" s="852" t="s">
        <v>108</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1853</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1854</v>
      </c>
      <c r="B4" s="852" t="s">
        <v>109</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1855</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1856</v>
      </c>
    </row>
    <row customHeight="1" ht="117">
      <c r="A5" s="852" t="s">
        <v>1857</v>
      </c>
      <c r="B5" s="852"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1859</v>
      </c>
    </row>
    <row customHeight="1" ht="45">
      <c r="A6" s="852" t="s">
        <v>1860</v>
      </c>
      <c r="B6" s="852"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1861</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1862</v>
      </c>
      <c r="B7" s="852" t="s">
        <v>110</v>
      </c>
      <c r="C7" s="991" t="str">
        <f>IF(TEMPLATE_SPHERE="HEAT",D7,E7)</f>
        <v>Форма 11. Информация о расходах на капитальный и текущий ремонт основных средств</v>
      </c>
      <c r="D7" s="852" t="s">
        <v>1863</v>
      </c>
      <c r="E7" s="852" t="s">
        <v>1864</v>
      </c>
      <c r="F7" s="993"/>
      <c r="G7" s="993"/>
      <c r="H7" s="993"/>
    </row>
    <row customHeight="1" ht="108">
      <c r="A8" s="852" t="s">
        <v>1865</v>
      </c>
      <c r="B8" s="852"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1866</v>
      </c>
      <c r="E8" s="852" t="s">
        <v>1867</v>
      </c>
      <c r="F8" s="993"/>
      <c r="G8" s="993"/>
      <c r="H8" s="993"/>
    </row>
    <row customHeight="1" ht="99">
      <c r="A9" s="852" t="s">
        <v>1868</v>
      </c>
      <c r="B9" s="852"/>
      <c r="C9" s="852" t="s">
        <v>1869</v>
      </c>
      <c r="D9" s="852"/>
      <c r="E9" s="852"/>
      <c r="F9" s="993"/>
      <c r="G9" s="993"/>
      <c r="H9" s="993"/>
    </row>
    <row customHeight="1" ht="126">
      <c r="A10" s="852" t="s">
        <v>1870</v>
      </c>
      <c r="B10" s="852"/>
      <c r="C10" s="852" t="s">
        <v>1871</v>
      </c>
      <c r="D10" s="852"/>
      <c r="E10" s="852"/>
      <c r="F10" s="993"/>
      <c r="G10" s="993"/>
      <c r="H10" s="993"/>
    </row>
    <row customHeight="1" ht="108">
      <c r="A11" s="852" t="s">
        <v>1872</v>
      </c>
      <c r="B11" s="852"/>
      <c r="C11" s="852" t="s">
        <v>1873</v>
      </c>
      <c r="D11" s="852"/>
      <c r="E11" s="852"/>
      <c r="F11" s="993"/>
      <c r="G11" s="993"/>
      <c r="H11" s="993"/>
    </row>
    <row customHeight="1" ht="54">
      <c r="A12" s="852" t="s">
        <v>1874</v>
      </c>
      <c r="B12" s="852"/>
      <c r="C12" s="852" t="s">
        <v>1875</v>
      </c>
      <c r="D12" s="852"/>
      <c r="E12" s="852"/>
      <c r="F12" s="993"/>
      <c r="G12" s="993"/>
      <c r="H12" s="993"/>
    </row>
    <row customHeight="1" ht="45">
      <c r="A13" s="852" t="s">
        <v>1876</v>
      </c>
      <c r="B13" s="852"/>
      <c r="C13" s="852" t="s">
        <v>1877</v>
      </c>
      <c r="D13" s="852"/>
      <c r="E13" s="852"/>
      <c r="F13" s="993"/>
      <c r="G13" s="993"/>
      <c r="H13" s="993"/>
    </row>
    <row customHeight="1" ht="117">
      <c r="A14" s="852" t="s">
        <v>1878</v>
      </c>
      <c r="B14" s="852"/>
      <c r="C14" s="852" t="s">
        <v>1879</v>
      </c>
      <c r="D14" s="852"/>
      <c r="E14" s="852"/>
      <c r="F14" s="993"/>
      <c r="G14" s="993"/>
      <c r="H14" s="993"/>
    </row>
    <row customHeight="1" ht="117">
      <c r="A15" s="852" t="s">
        <v>1880</v>
      </c>
      <c r="B15" s="852"/>
      <c r="C15" s="852" t="s">
        <v>1881</v>
      </c>
      <c r="D15" s="852"/>
      <c r="E15" s="852"/>
      <c r="F15" s="993"/>
      <c r="G15" s="993"/>
      <c r="H15" s="993"/>
    </row>
    <row customHeight="1" ht="63">
      <c r="A16" s="852" t="s">
        <v>1882</v>
      </c>
      <c r="B16" s="852"/>
      <c r="C16" s="852" t="s">
        <v>1883</v>
      </c>
      <c r="D16" s="852"/>
      <c r="E16" s="852"/>
      <c r="F16" s="993"/>
      <c r="G16" s="993"/>
      <c r="H16" s="993"/>
    </row>
    <row customHeight="1" ht="54">
      <c r="A17" s="852" t="s">
        <v>1884</v>
      </c>
      <c r="B17" s="852"/>
      <c r="C17" s="991" t="s">
        <v>1885</v>
      </c>
      <c r="D17" s="852"/>
      <c r="E17" s="852"/>
      <c r="F17" s="993"/>
      <c r="G17" s="993"/>
      <c r="H17" s="993"/>
    </row>
    <row customHeight="1" ht="27">
      <c r="A18" s="852" t="s">
        <v>1886</v>
      </c>
      <c r="B18" s="852"/>
      <c r="C18" s="991" t="s">
        <v>1887</v>
      </c>
      <c r="D18" s="852"/>
      <c r="E18" s="852"/>
      <c r="F18" s="993"/>
      <c r="G18" s="993"/>
      <c r="H18" s="993"/>
    </row>
    <row customHeight="1" ht="54">
      <c r="A19" s="852" t="s">
        <v>1888</v>
      </c>
      <c r="B19" s="852"/>
      <c r="C19" s="991" t="s">
        <v>1889</v>
      </c>
      <c r="D19" s="852"/>
      <c r="E19" s="852"/>
      <c r="F19" s="993"/>
      <c r="G19" s="993"/>
      <c r="H19" s="993"/>
    </row>
    <row customHeight="1" ht="36">
      <c r="A20" s="852" t="s">
        <v>1890</v>
      </c>
      <c r="B20" s="852"/>
      <c r="C20" s="991" t="s">
        <v>1891</v>
      </c>
      <c r="D20" s="852"/>
      <c r="E20" s="852"/>
      <c r="F20" s="993"/>
      <c r="G20" s="993"/>
      <c r="H20" s="993"/>
    </row>
    <row customHeight="1" ht="36">
      <c r="A21" s="852" t="s">
        <v>1892</v>
      </c>
      <c r="B21" s="852"/>
      <c r="C21" s="991" t="s">
        <v>1893</v>
      </c>
      <c r="D21" s="852"/>
      <c r="E21" s="852"/>
      <c r="F21" s="993"/>
      <c r="G21" s="993"/>
      <c r="H21" s="993"/>
    </row>
    <row customHeight="1" ht="27">
      <c r="A22" s="852" t="s">
        <v>1894</v>
      </c>
      <c r="B22" s="852"/>
      <c r="C22" s="991" t="s">
        <v>1895</v>
      </c>
      <c r="D22" s="852"/>
      <c r="E22" s="852"/>
      <c r="F22" s="993"/>
      <c r="G22" s="993"/>
      <c r="H22" s="993"/>
    </row>
    <row customHeight="1" ht="36">
      <c r="A23" s="852" t="s">
        <v>1896</v>
      </c>
      <c r="B23" s="852"/>
      <c r="C23" s="991" t="s">
        <v>1897</v>
      </c>
      <c r="D23" s="852"/>
      <c r="E23" s="852"/>
      <c r="F23" s="993"/>
      <c r="G23" s="993"/>
      <c r="H23" s="993"/>
    </row>
    <row customHeight="1" ht="28.5">
      <c r="A24" s="852" t="s">
        <v>1898</v>
      </c>
      <c r="B24" s="852"/>
      <c r="C24" s="991" t="s">
        <v>1899</v>
      </c>
      <c r="D24" s="852"/>
      <c r="E24" s="852"/>
      <c r="F24" s="993"/>
      <c r="G24" s="993"/>
      <c r="H24" s="993"/>
    </row>
    <row customHeight="1" ht="36">
      <c r="A25" s="852" t="s">
        <v>1900</v>
      </c>
      <c r="B25" s="852"/>
      <c r="C25" s="991" t="s">
        <v>1901</v>
      </c>
      <c r="D25" s="852"/>
      <c r="E25" s="852"/>
      <c r="F25" s="993"/>
      <c r="G25" s="993"/>
      <c r="H25" s="993"/>
    </row>
    <row customHeight="1" ht="27">
      <c r="A26" s="852" t="s">
        <v>1902</v>
      </c>
      <c r="B26" s="852"/>
      <c r="C26" s="991" t="s">
        <v>1903</v>
      </c>
      <c r="D26" s="852"/>
      <c r="E26" s="852"/>
      <c r="F26" s="993"/>
      <c r="G26" s="993"/>
      <c r="H26" s="993"/>
    </row>
    <row customHeight="1" ht="36">
      <c r="A27" s="852" t="s">
        <v>1904</v>
      </c>
      <c r="B27" s="852"/>
      <c r="C27" s="991" t="s">
        <v>1905</v>
      </c>
      <c r="D27" s="852"/>
      <c r="E27" s="852"/>
      <c r="F27" s="993"/>
      <c r="G27" s="993"/>
      <c r="H27" s="993"/>
    </row>
    <row customHeight="1" ht="28.5">
      <c r="A28" s="852" t="s">
        <v>1906</v>
      </c>
      <c r="B28" s="852"/>
      <c r="C28" s="991" t="s">
        <v>1907</v>
      </c>
      <c r="D28" s="852"/>
      <c r="E28" s="852"/>
      <c r="F28" s="993"/>
      <c r="G28" s="993"/>
      <c r="H28" s="993"/>
    </row>
    <row customHeight="1" ht="126">
      <c r="A29" s="852" t="s">
        <v>1908</v>
      </c>
      <c r="B29" s="852" t="s">
        <v>1576</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1910</v>
      </c>
    </row>
    <row customHeight="1" ht="36">
      <c r="A30" s="852" t="s">
        <v>1911</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1913</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1915</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1917</v>
      </c>
    </row>
    <row customHeight="1" ht="9">
      <c r="A33" s="852"/>
      <c r="B33" s="852"/>
      <c r="C33" s="991"/>
      <c r="D33" s="852"/>
      <c r="E33" s="852"/>
      <c r="F33" s="993"/>
      <c r="G33" s="993"/>
      <c r="H33" s="993"/>
    </row>
    <row customHeight="1" ht="9">
      <c r="A34" s="852"/>
      <c r="B34" s="852" t="s">
        <v>1512</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3F9B8E-464C-B494-9172-F7780C0650E9}"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6095" width="9.140625"/>
    <col min="3" max="7" style="6139" width="8.00390625" customWidth="1"/>
    <col min="8" max="12" style="6139" width="8.57421875" customWidth="1"/>
    <col min="13" max="14" style="6139" width="27.7109375" customWidth="1"/>
    <col min="15" max="19" style="6139" width="5.140625" customWidth="1"/>
    <col min="20" max="24" style="6139" width="27.7109375" customWidth="1"/>
    <col min="25" max="25" style="6140" width="1.8515625" customWidth="1"/>
    <col min="26" max="26" style="6095" width="27.7109375" customWidth="1"/>
    <col min="27" max="27" style="6141" width="27.7109375" customWidth="1"/>
    <col min="28" max="29" style="6095" width="27.7109375" customWidth="1"/>
    <col min="30" max="30" style="6095" width="3.8515625" customWidth="1"/>
    <col min="31" max="34" style="6095" width="9.140625"/>
  </cols>
  <sheetData>
    <row s="6097" customFormat="1" customHeight="1" ht="18">
      <c r="A1" s="904"/>
      <c r="B1" s="904"/>
      <c r="C1" s="904" t="s">
        <v>1918</v>
      </c>
      <c r="D1" s="904"/>
      <c r="E1" s="904"/>
      <c r="F1" s="904"/>
      <c r="G1" s="904"/>
      <c r="H1" s="904" t="s">
        <v>1919</v>
      </c>
      <c r="I1" s="904"/>
      <c r="J1" s="904"/>
      <c r="K1" s="904"/>
      <c r="L1" s="904"/>
      <c r="M1" s="904" t="s">
        <v>1920</v>
      </c>
      <c r="N1" s="904" t="s">
        <v>1921</v>
      </c>
      <c r="O1" s="2424" t="s">
        <v>1922</v>
      </c>
      <c r="P1" s="2424"/>
      <c r="Q1" s="2424"/>
      <c r="R1" s="2424"/>
      <c r="S1" s="2424"/>
      <c r="T1" s="2424" t="s">
        <v>1920</v>
      </c>
      <c r="U1" s="2424"/>
      <c r="V1" s="2424"/>
      <c r="W1" s="2424"/>
      <c r="X1" s="2424"/>
      <c r="Y1" s="1006"/>
      <c r="Z1" s="2424" t="s">
        <v>1923</v>
      </c>
      <c r="AA1" s="2424"/>
      <c r="AB1" s="2424"/>
      <c r="AC1" s="2424"/>
      <c r="AD1" s="2424"/>
    </row>
    <row customHeight="1" ht="18">
      <c r="A2" s="852"/>
      <c r="B2" s="852"/>
      <c r="C2" s="847" t="s">
        <v>714</v>
      </c>
      <c r="D2" s="847" t="s">
        <v>760</v>
      </c>
      <c r="E2" s="847" t="s">
        <v>812</v>
      </c>
      <c r="F2" s="847" t="s">
        <v>798</v>
      </c>
      <c r="G2" s="847" t="s">
        <v>1624</v>
      </c>
      <c r="H2" s="849"/>
      <c r="I2" s="849"/>
      <c r="J2" s="849"/>
      <c r="K2" s="849"/>
      <c r="L2" s="849"/>
      <c r="M2" s="849"/>
      <c r="N2" s="849"/>
      <c r="O2" s="847" t="s">
        <v>714</v>
      </c>
      <c r="P2" s="847" t="s">
        <v>760</v>
      </c>
      <c r="Q2" s="847" t="s">
        <v>798</v>
      </c>
      <c r="R2" s="847" t="s">
        <v>812</v>
      </c>
      <c r="S2" s="847" t="s">
        <v>1624</v>
      </c>
      <c r="T2" s="847" t="s">
        <v>714</v>
      </c>
      <c r="U2" s="847" t="s">
        <v>760</v>
      </c>
      <c r="V2" s="847" t="s">
        <v>798</v>
      </c>
      <c r="W2" s="847" t="s">
        <v>812</v>
      </c>
      <c r="X2" s="847" t="s">
        <v>1624</v>
      </c>
      <c r="Y2" s="847"/>
      <c r="Z2" s="847" t="s">
        <v>714</v>
      </c>
      <c r="AA2" s="856" t="s">
        <v>760</v>
      </c>
      <c r="AB2" s="847" t="s">
        <v>798</v>
      </c>
      <c r="AC2" s="847" t="s">
        <v>812</v>
      </c>
      <c r="AD2" s="847" t="s">
        <v>1624</v>
      </c>
    </row>
    <row customHeight="1" ht="162">
      <c r="A3" s="851" t="s">
        <v>22</v>
      </c>
      <c r="B3" s="851"/>
      <c r="C3" s="2428" t="s">
        <v>1924</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1925</v>
      </c>
      <c r="AA3" s="849" t="s">
        <v>1926</v>
      </c>
      <c r="AB3" s="852" t="s">
        <v>1927</v>
      </c>
      <c r="AC3" s="852" t="s">
        <v>1928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1563</v>
      </c>
      <c r="D11" s="2431" t="s">
        <v>1559</v>
      </c>
      <c r="E11" s="2431" t="s">
        <v>1657</v>
      </c>
      <c r="F11" s="2431" t="s">
        <v>1929</v>
      </c>
      <c r="G11" s="2431"/>
      <c r="H11" s="904" t="s">
        <v>1930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1931</v>
      </c>
      <c r="U11" s="849" t="s">
        <v>1932</v>
      </c>
      <c r="V11" s="849"/>
      <c r="W11" s="849"/>
      <c r="X11" s="849"/>
      <c r="Y11" s="1007"/>
      <c r="Z11" s="852" t="s">
        <v>1933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1935</v>
      </c>
      <c r="U12" s="849" t="s">
        <v>1936</v>
      </c>
      <c r="V12" s="849"/>
      <c r="W12" s="849"/>
      <c r="X12" s="849"/>
      <c r="Y12" s="1007"/>
      <c r="Z12" s="852" t="s">
        <v>1937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1939</v>
      </c>
      <c r="U13" s="850" t="s">
        <v>1940</v>
      </c>
      <c r="V13" s="850"/>
      <c r="W13" s="850"/>
      <c r="X13" s="849"/>
      <c r="Y13" s="1007"/>
      <c r="Z13" s="852" t="s">
        <v>1941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1943</v>
      </c>
      <c r="AA14" s="855" t="s">
        <v>1943</v>
      </c>
      <c r="AB14" s="852"/>
      <c r="AC14" s="852"/>
      <c r="AD14" s="852"/>
    </row>
    <row customHeight="1" ht="108">
      <c r="A15" s="2425"/>
      <c r="B15" s="905">
        <v>5</v>
      </c>
      <c r="C15" s="2432"/>
      <c r="D15" s="2432"/>
      <c r="E15" s="2432"/>
      <c r="F15" s="2432"/>
      <c r="G15" s="2432"/>
      <c r="H15" s="2426" t="s">
        <v>1944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1660</v>
      </c>
      <c r="B18" s="905">
        <v>1</v>
      </c>
      <c r="C18" s="849" t="s">
        <v>1930</v>
      </c>
      <c r="D18" s="974" t="s">
        <v>1930</v>
      </c>
      <c r="E18" s="849" t="s">
        <v>1930</v>
      </c>
      <c r="F18" s="849" t="s">
        <v>1930</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1947</v>
      </c>
      <c r="U18" s="852" t="s">
        <v>1948</v>
      </c>
      <c r="V18" s="852" t="s">
        <v>1949</v>
      </c>
      <c r="W18" s="852" t="s">
        <v>1950</v>
      </c>
      <c r="X18" s="849"/>
      <c r="Y18" s="1007"/>
      <c r="Z18" s="852" t="s">
        <v>1951</v>
      </c>
      <c r="AA18" s="855" t="s">
        <v>1952</v>
      </c>
      <c r="AB18" s="855" t="s">
        <v>1952</v>
      </c>
      <c r="AC18" s="855" t="s">
        <v>1952</v>
      </c>
      <c r="AD18" s="852"/>
    </row>
    <row customHeight="1" ht="36">
      <c r="A19" s="851"/>
      <c r="B19" s="905">
        <v>2</v>
      </c>
      <c r="C19" s="849" t="s">
        <v>1934</v>
      </c>
      <c r="D19" s="974" t="s">
        <v>1934</v>
      </c>
      <c r="E19" s="849" t="s">
        <v>1934</v>
      </c>
      <c r="F19" s="849" t="s">
        <v>1934</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1953</v>
      </c>
      <c r="U19" s="852" t="s">
        <v>1954</v>
      </c>
      <c r="V19" s="852" t="s">
        <v>1955</v>
      </c>
      <c r="W19" s="852" t="s">
        <v>1956</v>
      </c>
      <c r="X19" s="849"/>
      <c r="Y19" s="1007"/>
      <c r="Z19" s="852" t="s">
        <v>1957</v>
      </c>
      <c r="AA19" s="855" t="s">
        <v>1957</v>
      </c>
      <c r="AB19" s="855" t="s">
        <v>1957</v>
      </c>
      <c r="AC19" s="855" t="s">
        <v>1957</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614</v>
      </c>
      <c r="P20" s="964" t="s">
        <v>614</v>
      </c>
      <c r="Q20" s="964" t="s">
        <v>614</v>
      </c>
      <c r="R20" s="964" t="s">
        <v>614</v>
      </c>
      <c r="S20" s="964"/>
      <c r="T20" s="971" t="s">
        <v>1958</v>
      </c>
      <c r="U20" s="852" t="s">
        <v>1959</v>
      </c>
      <c r="V20" s="852" t="s">
        <v>1960</v>
      </c>
      <c r="W20" s="852" t="s">
        <v>1961</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302</v>
      </c>
      <c r="P21" s="964"/>
      <c r="Q21" s="964"/>
      <c r="R21" s="964"/>
      <c r="S21" s="964"/>
      <c r="T21" s="971" t="s">
        <v>1962</v>
      </c>
      <c r="U21" s="852"/>
      <c r="V21" s="852"/>
      <c r="W21" s="852"/>
      <c r="X21" s="849"/>
      <c r="Y21" s="1007"/>
      <c r="Z21" s="852" t="s">
        <v>1963</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302</v>
      </c>
      <c r="R22" s="964"/>
      <c r="S22" s="964"/>
      <c r="T22" s="971"/>
      <c r="U22" s="852"/>
      <c r="V22" s="852" t="s">
        <v>1964</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305</v>
      </c>
      <c r="R23" s="964"/>
      <c r="S23" s="964"/>
      <c r="T23" s="971"/>
      <c r="U23" s="852"/>
      <c r="V23" s="852" t="s">
        <v>1965</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634</v>
      </c>
      <c r="R24" s="964"/>
      <c r="S24" s="964"/>
      <c r="T24" s="971"/>
      <c r="U24" s="852"/>
      <c r="V24" s="852" t="s">
        <v>1966</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305</v>
      </c>
      <c r="P25" s="964" t="s">
        <v>302</v>
      </c>
      <c r="Q25" s="964" t="s">
        <v>641</v>
      </c>
      <c r="R25" s="964" t="s">
        <v>302</v>
      </c>
      <c r="S25" s="964"/>
      <c r="T25" s="971" t="s">
        <v>1967</v>
      </c>
      <c r="U25" s="852" t="s">
        <v>1967</v>
      </c>
      <c r="V25" s="852" t="s">
        <v>1967</v>
      </c>
      <c r="W25" s="852" t="s">
        <v>1967</v>
      </c>
      <c r="X25" s="849"/>
      <c r="Y25" s="1007"/>
      <c r="Z25" s="852"/>
      <c r="AA25" s="855"/>
      <c r="AB25" s="852"/>
      <c r="AC25" s="852"/>
      <c r="AD25" s="852"/>
    </row>
    <row customHeight="1" ht="18">
      <c r="A26" s="851"/>
      <c r="B26" s="905">
        <v>9</v>
      </c>
      <c r="C26" s="849" t="s">
        <v>810</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630</v>
      </c>
      <c r="P26" s="964" t="s">
        <v>624</v>
      </c>
      <c r="Q26" s="964" t="s">
        <v>1968</v>
      </c>
      <c r="R26" s="964" t="s">
        <v>624</v>
      </c>
      <c r="S26" s="964"/>
      <c r="T26" s="971" t="s">
        <v>1969</v>
      </c>
      <c r="U26" s="971" t="s">
        <v>1969</v>
      </c>
      <c r="V26" s="971" t="s">
        <v>1969</v>
      </c>
      <c r="W26" s="971" t="s">
        <v>1969</v>
      </c>
      <c r="X26" s="849"/>
      <c r="Y26" s="1007"/>
      <c r="Z26" s="852"/>
      <c r="AA26" s="855"/>
      <c r="AB26" s="852"/>
      <c r="AC26" s="852"/>
      <c r="AD26" s="852"/>
    </row>
    <row customHeight="1" ht="18">
      <c r="A27" s="851"/>
      <c r="B27" s="905">
        <v>10</v>
      </c>
      <c r="C27" s="849" t="s">
        <v>1970</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632</v>
      </c>
      <c r="P27" s="964" t="s">
        <v>626</v>
      </c>
      <c r="Q27" s="964" t="s">
        <v>1971</v>
      </c>
      <c r="R27" s="964" t="s">
        <v>626</v>
      </c>
      <c r="S27" s="964"/>
      <c r="T27" s="971" t="s">
        <v>1972</v>
      </c>
      <c r="U27" s="971" t="s">
        <v>1972</v>
      </c>
      <c r="V27" s="971" t="s">
        <v>1972</v>
      </c>
      <c r="W27" s="971" t="s">
        <v>1972</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634</v>
      </c>
      <c r="P28" s="964"/>
      <c r="Q28" s="964"/>
      <c r="R28" s="964"/>
      <c r="S28" s="964"/>
      <c r="T28" s="971" t="s">
        <v>1973</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641</v>
      </c>
      <c r="P29" s="964" t="s">
        <v>305</v>
      </c>
      <c r="Q29" s="964"/>
      <c r="R29" s="964" t="s">
        <v>305</v>
      </c>
      <c r="S29" s="964"/>
      <c r="T29" s="971" t="s">
        <v>1974</v>
      </c>
      <c r="U29" s="852" t="s">
        <v>1974</v>
      </c>
      <c r="V29" s="852"/>
      <c r="W29" s="852" t="s">
        <v>1974</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643</v>
      </c>
      <c r="P30" s="964" t="s">
        <v>634</v>
      </c>
      <c r="Q30" s="964" t="s">
        <v>643</v>
      </c>
      <c r="R30" s="964" t="s">
        <v>634</v>
      </c>
      <c r="S30" s="964"/>
      <c r="T30" s="971" t="s">
        <v>1975</v>
      </c>
      <c r="U30" s="852" t="s">
        <v>1975</v>
      </c>
      <c r="V30" s="852" t="s">
        <v>1975</v>
      </c>
      <c r="W30" s="852" t="s">
        <v>1975</v>
      </c>
      <c r="X30" s="849"/>
      <c r="Y30" s="1007"/>
      <c r="Z30" s="852"/>
      <c r="AA30" s="855" t="s">
        <v>1976</v>
      </c>
      <c r="AB30" s="855" t="s">
        <v>1976</v>
      </c>
      <c r="AC30" s="855" t="s">
        <v>1976</v>
      </c>
      <c r="AD30" s="852"/>
    </row>
    <row customHeight="1" ht="18">
      <c r="A31" s="851"/>
      <c r="B31" s="905">
        <v>14</v>
      </c>
      <c r="C31" s="849" t="s">
        <v>1977</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1978</v>
      </c>
      <c r="P31" s="964" t="s">
        <v>637</v>
      </c>
      <c r="Q31" s="964" t="s">
        <v>1978</v>
      </c>
      <c r="R31" s="964" t="s">
        <v>637</v>
      </c>
      <c r="S31" s="964"/>
      <c r="T31" s="972" t="s">
        <v>1979</v>
      </c>
      <c r="U31" s="852" t="s">
        <v>1979</v>
      </c>
      <c r="V31" s="852" t="s">
        <v>1979</v>
      </c>
      <c r="W31" s="852" t="s">
        <v>1979</v>
      </c>
      <c r="X31" s="849"/>
      <c r="Y31" s="1007"/>
      <c r="Z31" s="852"/>
      <c r="AA31" s="855"/>
      <c r="AB31" s="855"/>
      <c r="AC31" s="855"/>
      <c r="AD31" s="852"/>
    </row>
    <row customHeight="1" ht="36">
      <c r="A32" s="851"/>
      <c r="B32" s="905">
        <v>15</v>
      </c>
      <c r="C32" s="849" t="s">
        <v>1980</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1981</v>
      </c>
      <c r="P32" s="964" t="s">
        <v>639</v>
      </c>
      <c r="Q32" s="964" t="s">
        <v>1981</v>
      </c>
      <c r="R32" s="964" t="s">
        <v>639</v>
      </c>
      <c r="S32" s="964"/>
      <c r="T32" s="973" t="s">
        <v>1982</v>
      </c>
      <c r="U32" s="852" t="s">
        <v>1982</v>
      </c>
      <c r="V32" s="852" t="s">
        <v>1982</v>
      </c>
      <c r="W32" s="852" t="s">
        <v>1982</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645</v>
      </c>
      <c r="P33" s="964" t="s">
        <v>641</v>
      </c>
      <c r="Q33" s="964" t="s">
        <v>645</v>
      </c>
      <c r="R33" s="964" t="s">
        <v>641</v>
      </c>
      <c r="S33" s="964"/>
      <c r="T33" s="972" t="s">
        <v>1983</v>
      </c>
      <c r="U33" s="852" t="s">
        <v>1983</v>
      </c>
      <c r="V33" s="852" t="s">
        <v>1983</v>
      </c>
      <c r="W33" s="852" t="s">
        <v>1984</v>
      </c>
      <c r="X33" s="849"/>
      <c r="Y33" s="1007"/>
      <c r="Z33" s="852"/>
      <c r="AA33" s="855" t="s">
        <v>1985</v>
      </c>
      <c r="AB33" s="855" t="s">
        <v>1985</v>
      </c>
      <c r="AC33" s="855" t="s">
        <v>1985</v>
      </c>
      <c r="AD33" s="852"/>
    </row>
    <row customHeight="1" ht="27">
      <c r="A34" s="851"/>
      <c r="B34" s="905">
        <v>17</v>
      </c>
      <c r="C34" s="849" t="s">
        <v>1986</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1987</v>
      </c>
      <c r="P34" s="964" t="s">
        <v>1968</v>
      </c>
      <c r="Q34" s="964" t="s">
        <v>1987</v>
      </c>
      <c r="R34" s="964" t="s">
        <v>1968</v>
      </c>
      <c r="S34" s="964"/>
      <c r="T34" s="973" t="s">
        <v>1988</v>
      </c>
      <c r="U34" s="852" t="s">
        <v>1988</v>
      </c>
      <c r="V34" s="852" t="s">
        <v>1988</v>
      </c>
      <c r="W34" s="852" t="s">
        <v>1989</v>
      </c>
      <c r="X34" s="849"/>
      <c r="Y34" s="1007"/>
      <c r="Z34" s="852"/>
      <c r="AA34" s="855"/>
      <c r="AB34" s="852"/>
      <c r="AC34" s="852"/>
      <c r="AD34" s="852"/>
    </row>
    <row customHeight="1" ht="45">
      <c r="A35" s="851"/>
      <c r="B35" s="905">
        <v>18</v>
      </c>
      <c r="C35" s="849" t="s">
        <v>1990</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1991</v>
      </c>
      <c r="P35" s="964" t="s">
        <v>1971</v>
      </c>
      <c r="Q35" s="964" t="s">
        <v>1991</v>
      </c>
      <c r="R35" s="964" t="s">
        <v>1971</v>
      </c>
      <c r="S35" s="964"/>
      <c r="T35" s="971" t="s">
        <v>1992</v>
      </c>
      <c r="U35" s="852" t="s">
        <v>1992</v>
      </c>
      <c r="V35" s="852" t="s">
        <v>1992</v>
      </c>
      <c r="W35" s="852" t="s">
        <v>1992</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647</v>
      </c>
      <c r="P36" s="964" t="s">
        <v>643</v>
      </c>
      <c r="Q36" s="964" t="s">
        <v>647</v>
      </c>
      <c r="R36" s="964" t="s">
        <v>643</v>
      </c>
      <c r="S36" s="964"/>
      <c r="T36" s="971" t="s">
        <v>1993</v>
      </c>
      <c r="U36" s="852" t="s">
        <v>1993</v>
      </c>
      <c r="V36" s="852" t="s">
        <v>1993</v>
      </c>
      <c r="W36" s="852" t="s">
        <v>1993</v>
      </c>
      <c r="X36" s="849"/>
      <c r="Y36" s="1007"/>
      <c r="Z36" s="852"/>
      <c r="AA36" s="855"/>
      <c r="AB36" s="852"/>
      <c r="AC36" s="852"/>
      <c r="AD36" s="852"/>
    </row>
    <row customHeight="1" ht="18">
      <c r="A37" s="851"/>
      <c r="B37" s="905">
        <v>20</v>
      </c>
      <c r="C37" s="849" t="s">
        <v>1994</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1995</v>
      </c>
      <c r="P37" s="964" t="s">
        <v>1978</v>
      </c>
      <c r="Q37" s="964" t="s">
        <v>1995</v>
      </c>
      <c r="R37" s="964" t="s">
        <v>1978</v>
      </c>
      <c r="S37" s="964"/>
      <c r="T37" s="971" t="s">
        <v>1996</v>
      </c>
      <c r="U37" s="852" t="s">
        <v>1996</v>
      </c>
      <c r="V37" s="852" t="s">
        <v>1996</v>
      </c>
      <c r="W37" s="852" t="s">
        <v>1996</v>
      </c>
      <c r="X37" s="849"/>
      <c r="Y37" s="1007"/>
      <c r="Z37" s="852"/>
      <c r="AA37" s="855"/>
      <c r="AB37" s="852"/>
      <c r="AC37" s="852"/>
      <c r="AD37" s="852"/>
    </row>
    <row customHeight="1" ht="18">
      <c r="A38" s="851"/>
      <c r="B38" s="905">
        <v>21</v>
      </c>
      <c r="C38" s="849" t="s">
        <v>1997</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1998</v>
      </c>
      <c r="P38" s="964" t="s">
        <v>1981</v>
      </c>
      <c r="Q38" s="964" t="s">
        <v>1998</v>
      </c>
      <c r="R38" s="964" t="s">
        <v>1981</v>
      </c>
      <c r="S38" s="964"/>
      <c r="T38" s="971" t="s">
        <v>1999</v>
      </c>
      <c r="U38" s="852" t="s">
        <v>1999</v>
      </c>
      <c r="V38" s="852" t="s">
        <v>1999</v>
      </c>
      <c r="W38" s="852" t="s">
        <v>1999</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651</v>
      </c>
      <c r="P39" s="964" t="s">
        <v>645</v>
      </c>
      <c r="Q39" s="964" t="s">
        <v>651</v>
      </c>
      <c r="R39" s="964" t="s">
        <v>645</v>
      </c>
      <c r="S39" s="964"/>
      <c r="T39" s="971" t="s">
        <v>2000</v>
      </c>
      <c r="U39" s="852" t="s">
        <v>2001</v>
      </c>
      <c r="V39" s="852" t="s">
        <v>2002</v>
      </c>
      <c r="W39" s="852" t="s">
        <v>2003</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2004</v>
      </c>
      <c r="P40" s="964" t="s">
        <v>647</v>
      </c>
      <c r="Q40" s="964" t="s">
        <v>2004</v>
      </c>
      <c r="R40" s="964" t="s">
        <v>647</v>
      </c>
      <c r="S40" s="964"/>
      <c r="T40" s="849" t="s">
        <v>2005</v>
      </c>
      <c r="U40" s="849" t="s">
        <v>2005</v>
      </c>
      <c r="V40" s="849" t="s">
        <v>2005</v>
      </c>
      <c r="W40" s="849" t="s">
        <v>2005</v>
      </c>
      <c r="X40" s="849"/>
      <c r="Y40" s="1007"/>
      <c r="Z40" s="852" t="s">
        <v>2006</v>
      </c>
      <c r="AA40" s="855" t="s">
        <v>2006</v>
      </c>
      <c r="AB40" s="855" t="s">
        <v>2006</v>
      </c>
      <c r="AC40" s="855" t="s">
        <v>2006</v>
      </c>
      <c r="AD40" s="852"/>
    </row>
    <row customHeight="1" ht="27">
      <c r="A41" s="851"/>
      <c r="B41" s="905">
        <v>24</v>
      </c>
      <c r="C41" s="849" t="s">
        <v>2007</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2008</v>
      </c>
      <c r="P41" s="964" t="s">
        <v>1995</v>
      </c>
      <c r="Q41" s="964" t="s">
        <v>2008</v>
      </c>
      <c r="R41" s="964" t="s">
        <v>1995</v>
      </c>
      <c r="S41" s="964"/>
      <c r="T41" s="849" t="s">
        <v>2009</v>
      </c>
      <c r="U41" s="849" t="s">
        <v>2009</v>
      </c>
      <c r="V41" s="849" t="s">
        <v>2009</v>
      </c>
      <c r="W41" s="849" t="s">
        <v>2009</v>
      </c>
      <c r="X41" s="849"/>
      <c r="Y41" s="1007"/>
      <c r="Z41" s="852" t="s">
        <v>2010</v>
      </c>
      <c r="AA41" s="852" t="s">
        <v>2010</v>
      </c>
      <c r="AB41" s="852" t="s">
        <v>2010</v>
      </c>
      <c r="AC41" s="852" t="s">
        <v>2010</v>
      </c>
      <c r="AD41" s="852"/>
    </row>
    <row customHeight="1" ht="27">
      <c r="A42" s="851"/>
      <c r="B42" s="905">
        <v>25</v>
      </c>
      <c r="C42" s="849" t="s">
        <v>2011</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2012</v>
      </c>
      <c r="P42" s="964" t="s">
        <v>1998</v>
      </c>
      <c r="Q42" s="964" t="s">
        <v>2012</v>
      </c>
      <c r="R42" s="964" t="s">
        <v>1998</v>
      </c>
      <c r="S42" s="964"/>
      <c r="T42" s="849" t="s">
        <v>2013</v>
      </c>
      <c r="U42" s="849" t="s">
        <v>2013</v>
      </c>
      <c r="V42" s="849" t="s">
        <v>2013</v>
      </c>
      <c r="W42" s="849" t="s">
        <v>2013</v>
      </c>
      <c r="X42" s="849"/>
      <c r="Y42" s="1007"/>
      <c r="Z42" s="852" t="s">
        <v>2014</v>
      </c>
      <c r="AA42" s="852" t="s">
        <v>2014</v>
      </c>
      <c r="AB42" s="852" t="s">
        <v>2014</v>
      </c>
      <c r="AC42" s="852" t="s">
        <v>2014</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2015</v>
      </c>
      <c r="P43" s="964" t="s">
        <v>651</v>
      </c>
      <c r="Q43" s="964" t="s">
        <v>2015</v>
      </c>
      <c r="R43" s="964" t="s">
        <v>651</v>
      </c>
      <c r="S43" s="964"/>
      <c r="T43" s="849" t="s">
        <v>2016</v>
      </c>
      <c r="U43" s="849" t="s">
        <v>2016</v>
      </c>
      <c r="V43" s="849" t="s">
        <v>2016</v>
      </c>
      <c r="W43" s="849" t="s">
        <v>2016</v>
      </c>
      <c r="X43" s="849"/>
      <c r="Y43" s="1007"/>
      <c r="Z43" s="852" t="s">
        <v>2017</v>
      </c>
      <c r="AA43" s="852" t="s">
        <v>2017</v>
      </c>
      <c r="AB43" s="852" t="s">
        <v>2017</v>
      </c>
      <c r="AC43" s="852" t="s">
        <v>2017</v>
      </c>
      <c r="AD43" s="852"/>
    </row>
    <row customHeight="1" ht="27">
      <c r="A44" s="851"/>
      <c r="B44" s="905">
        <v>27</v>
      </c>
      <c r="C44" s="849" t="s">
        <v>2018</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2019</v>
      </c>
      <c r="P44" s="964" t="s">
        <v>2020</v>
      </c>
      <c r="Q44" s="964" t="s">
        <v>2019</v>
      </c>
      <c r="R44" s="964" t="s">
        <v>2020</v>
      </c>
      <c r="S44" s="964"/>
      <c r="T44" s="849" t="s">
        <v>2009</v>
      </c>
      <c r="U44" s="849" t="s">
        <v>2009</v>
      </c>
      <c r="V44" s="849" t="s">
        <v>2009</v>
      </c>
      <c r="W44" s="849" t="s">
        <v>2009</v>
      </c>
      <c r="X44" s="849"/>
      <c r="Y44" s="1007"/>
      <c r="Z44" s="852" t="s">
        <v>2021</v>
      </c>
      <c r="AA44" s="852" t="s">
        <v>2021</v>
      </c>
      <c r="AB44" s="852" t="s">
        <v>2021</v>
      </c>
      <c r="AC44" s="852" t="s">
        <v>2021</v>
      </c>
      <c r="AD44" s="852"/>
    </row>
    <row customHeight="1" ht="27">
      <c r="A45" s="851"/>
      <c r="B45" s="905">
        <v>28</v>
      </c>
      <c r="C45" s="849" t="s">
        <v>2022</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2023</v>
      </c>
      <c r="P45" s="964" t="s">
        <v>2024</v>
      </c>
      <c r="Q45" s="964" t="s">
        <v>2023</v>
      </c>
      <c r="R45" s="964" t="s">
        <v>2024</v>
      </c>
      <c r="S45" s="964"/>
      <c r="T45" s="849" t="s">
        <v>2013</v>
      </c>
      <c r="U45" s="849" t="s">
        <v>2013</v>
      </c>
      <c r="V45" s="849" t="s">
        <v>2013</v>
      </c>
      <c r="W45" s="849" t="s">
        <v>2013</v>
      </c>
      <c r="X45" s="849"/>
      <c r="Y45" s="1007"/>
      <c r="Z45" s="852" t="s">
        <v>2025</v>
      </c>
      <c r="AA45" s="852" t="s">
        <v>2025</v>
      </c>
      <c r="AB45" s="852" t="s">
        <v>2025</v>
      </c>
      <c r="AC45" s="852" t="s">
        <v>2025</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2026</v>
      </c>
      <c r="P46" s="964" t="s">
        <v>2004</v>
      </c>
      <c r="Q46" s="964" t="s">
        <v>2026</v>
      </c>
      <c r="R46" s="964" t="s">
        <v>2004</v>
      </c>
      <c r="S46" s="964"/>
      <c r="T46" s="849" t="s">
        <v>2027</v>
      </c>
      <c r="U46" s="849" t="s">
        <v>2027</v>
      </c>
      <c r="V46" s="849" t="s">
        <v>2027</v>
      </c>
      <c r="W46" s="849" t="s">
        <v>2027</v>
      </c>
      <c r="X46" s="849"/>
      <c r="Y46" s="1007"/>
      <c r="Z46" s="852" t="s">
        <v>2028</v>
      </c>
      <c r="AA46" s="852" t="s">
        <v>2029</v>
      </c>
      <c r="AB46" s="852" t="s">
        <v>2029</v>
      </c>
      <c r="AC46" s="852" t="s">
        <v>2029</v>
      </c>
      <c r="AD46" s="852"/>
    </row>
    <row customHeight="1" ht="54">
      <c r="A47" s="851"/>
      <c r="B47" s="905">
        <v>30</v>
      </c>
      <c r="C47" s="849" t="s">
        <v>2030</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2031</v>
      </c>
      <c r="P47" s="964" t="s">
        <v>2008</v>
      </c>
      <c r="Q47" s="964" t="s">
        <v>2031</v>
      </c>
      <c r="R47" s="964" t="s">
        <v>2008</v>
      </c>
      <c r="S47" s="964"/>
      <c r="T47" s="849" t="s">
        <v>2032</v>
      </c>
      <c r="U47" s="849" t="s">
        <v>2032</v>
      </c>
      <c r="V47" s="849" t="s">
        <v>2032</v>
      </c>
      <c r="W47" s="849" t="s">
        <v>2032</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2015</v>
      </c>
      <c r="Q48" s="964" t="s">
        <v>2033</v>
      </c>
      <c r="R48" s="964" t="s">
        <v>2015</v>
      </c>
      <c r="S48" s="964"/>
      <c r="T48" s="849"/>
      <c r="U48" s="849" t="s">
        <v>2034</v>
      </c>
      <c r="V48" s="849" t="s">
        <v>2035</v>
      </c>
      <c r="W48" s="849" t="s">
        <v>2035</v>
      </c>
      <c r="X48" s="849"/>
      <c r="Y48" s="1007"/>
      <c r="Z48" s="852"/>
      <c r="AA48" s="855" t="s">
        <v>2029</v>
      </c>
      <c r="AB48" s="855" t="s">
        <v>2029</v>
      </c>
      <c r="AC48" s="855" t="s">
        <v>2029</v>
      </c>
      <c r="AD48" s="852"/>
    </row>
    <row customHeight="1" ht="54">
      <c r="A49" s="851"/>
      <c r="B49" s="905">
        <v>32</v>
      </c>
      <c r="C49" s="849" t="s">
        <v>2036</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2019</v>
      </c>
      <c r="Q49" s="964" t="s">
        <v>2037</v>
      </c>
      <c r="R49" s="964" t="s">
        <v>2019</v>
      </c>
      <c r="S49" s="964"/>
      <c r="T49" s="849"/>
      <c r="U49" s="849" t="s">
        <v>2032</v>
      </c>
      <c r="V49" s="849" t="s">
        <v>2032</v>
      </c>
      <c r="W49" s="849" t="s">
        <v>2032</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2033</v>
      </c>
      <c r="P50" s="964" t="s">
        <v>2026</v>
      </c>
      <c r="Q50" s="964" t="s">
        <v>2038</v>
      </c>
      <c r="R50" s="964" t="s">
        <v>2026</v>
      </c>
      <c r="S50" s="964"/>
      <c r="T50" s="849" t="s">
        <v>2039</v>
      </c>
      <c r="U50" s="849" t="s">
        <v>2040</v>
      </c>
      <c r="V50" s="849" t="s">
        <v>2041</v>
      </c>
      <c r="W50" s="849" t="s">
        <v>2042</v>
      </c>
      <c r="X50" s="849"/>
      <c r="Y50" s="1007"/>
      <c r="Z50" s="852" t="s">
        <v>2043</v>
      </c>
      <c r="AA50" s="855" t="s">
        <v>2044</v>
      </c>
      <c r="AB50" s="855" t="s">
        <v>2044</v>
      </c>
      <c r="AC50" s="855" t="s">
        <v>2044</v>
      </c>
      <c r="AD50" s="852"/>
    </row>
    <row customHeight="1" ht="27">
      <c r="A51" s="851"/>
      <c r="B51" s="905">
        <v>34</v>
      </c>
      <c r="C51" s="849" t="s">
        <v>2045</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89</v>
      </c>
      <c r="P51" s="964"/>
      <c r="Q51" s="964"/>
      <c r="R51" s="964"/>
      <c r="S51" s="964"/>
      <c r="T51" s="849" t="s">
        <v>2046</v>
      </c>
      <c r="U51" s="849"/>
      <c r="V51" s="849"/>
      <c r="W51" s="849"/>
      <c r="X51" s="849"/>
      <c r="Y51" s="1007"/>
      <c r="Z51" s="852"/>
      <c r="AA51" s="855"/>
      <c r="AB51" s="855"/>
      <c r="AC51" s="855"/>
      <c r="AD51" s="852"/>
    </row>
    <row customHeight="1" ht="36">
      <c r="A52" s="851"/>
      <c r="B52" s="905">
        <v>35</v>
      </c>
      <c r="C52" s="849" t="s">
        <v>1938</v>
      </c>
      <c r="D52" s="974" t="s">
        <v>1938</v>
      </c>
      <c r="E52" s="849" t="s">
        <v>1938</v>
      </c>
      <c r="F52" s="849" t="s">
        <v>1938</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49" t="s">
        <v>2047</v>
      </c>
      <c r="U52" s="849" t="s">
        <v>2048</v>
      </c>
      <c r="V52" s="849" t="s">
        <v>2049</v>
      </c>
      <c r="W52" s="849" t="s">
        <v>2050</v>
      </c>
      <c r="X52" s="849"/>
      <c r="Y52" s="1007"/>
      <c r="Z52" s="852" t="s">
        <v>655</v>
      </c>
      <c r="AA52" s="855" t="s">
        <v>655</v>
      </c>
      <c r="AB52" s="855" t="s">
        <v>655</v>
      </c>
      <c r="AC52" s="855" t="s">
        <v>655</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659</v>
      </c>
      <c r="P53" s="964" t="s">
        <v>321</v>
      </c>
      <c r="Q53" s="964" t="s">
        <v>321</v>
      </c>
      <c r="R53" s="964" t="s">
        <v>321</v>
      </c>
      <c r="S53" s="964"/>
      <c r="T53" s="849" t="s">
        <v>2051</v>
      </c>
      <c r="U53" s="849" t="s">
        <v>2051</v>
      </c>
      <c r="V53" s="849" t="s">
        <v>2051</v>
      </c>
      <c r="W53" s="849" t="s">
        <v>2051</v>
      </c>
      <c r="X53" s="849"/>
      <c r="Y53" s="1007"/>
      <c r="Z53" s="852"/>
      <c r="AA53" s="855"/>
      <c r="AB53" s="852"/>
      <c r="AC53" s="852"/>
      <c r="AD53" s="852"/>
    </row>
    <row customHeight="1" ht="18">
      <c r="A54" s="851"/>
      <c r="B54" s="905">
        <v>37</v>
      </c>
      <c r="C54" s="849" t="s">
        <v>1944</v>
      </c>
      <c r="D54" s="974" t="s">
        <v>1944</v>
      </c>
      <c r="E54" s="849" t="s">
        <v>1944</v>
      </c>
      <c r="F54" s="849" t="s">
        <v>1944</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110</v>
      </c>
      <c r="P54" s="964" t="s">
        <v>90</v>
      </c>
      <c r="Q54" s="964" t="s">
        <v>90</v>
      </c>
      <c r="R54" s="964" t="s">
        <v>90</v>
      </c>
      <c r="S54" s="964"/>
      <c r="T54" s="849" t="s">
        <v>657</v>
      </c>
      <c r="U54" s="849" t="s">
        <v>657</v>
      </c>
      <c r="V54" s="849" t="s">
        <v>657</v>
      </c>
      <c r="W54" s="849" t="s">
        <v>657</v>
      </c>
      <c r="X54" s="849"/>
      <c r="Y54" s="1007"/>
      <c r="Z54" s="852" t="s">
        <v>658</v>
      </c>
      <c r="AA54" s="852" t="s">
        <v>658</v>
      </c>
      <c r="AB54" s="852" t="s">
        <v>658</v>
      </c>
      <c r="AC54" s="852" t="s">
        <v>658</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310</v>
      </c>
      <c r="P55" s="964" t="s">
        <v>659</v>
      </c>
      <c r="Q55" s="964" t="s">
        <v>659</v>
      </c>
      <c r="R55" s="964" t="s">
        <v>659</v>
      </c>
      <c r="S55" s="964"/>
      <c r="T55" s="849" t="s">
        <v>2052</v>
      </c>
      <c r="U55" s="849" t="s">
        <v>2053</v>
      </c>
      <c r="V55" s="849" t="s">
        <v>2053</v>
      </c>
      <c r="W55" s="849" t="s">
        <v>2053</v>
      </c>
      <c r="X55" s="849"/>
      <c r="Y55" s="1007"/>
      <c r="Z55" s="852" t="s">
        <v>2054</v>
      </c>
      <c r="AA55" s="852" t="s">
        <v>2054</v>
      </c>
      <c r="AB55" s="852" t="s">
        <v>2054</v>
      </c>
      <c r="AC55" s="852" t="s">
        <v>2054</v>
      </c>
      <c r="AD55" s="852"/>
    </row>
    <row customHeight="1" ht="27">
      <c r="A56" s="851"/>
      <c r="B56" s="905">
        <v>39</v>
      </c>
      <c r="C56" s="849" t="s">
        <v>928</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1054</v>
      </c>
      <c r="P56" s="964" t="s">
        <v>662</v>
      </c>
      <c r="Q56" s="964" t="s">
        <v>662</v>
      </c>
      <c r="R56" s="964" t="s">
        <v>662</v>
      </c>
      <c r="S56" s="964"/>
      <c r="T56" s="849" t="s">
        <v>2055</v>
      </c>
      <c r="U56" s="849" t="s">
        <v>2056</v>
      </c>
      <c r="V56" s="849" t="s">
        <v>2056</v>
      </c>
      <c r="W56" s="849" t="s">
        <v>2056</v>
      </c>
      <c r="X56" s="849"/>
      <c r="Y56" s="1007"/>
      <c r="Z56" s="852" t="s">
        <v>664</v>
      </c>
      <c r="AA56" s="852" t="s">
        <v>664</v>
      </c>
      <c r="AB56" s="852" t="s">
        <v>664</v>
      </c>
      <c r="AC56" s="852" t="s">
        <v>664</v>
      </c>
      <c r="AD56" s="852"/>
    </row>
    <row customHeight="1" ht="27">
      <c r="A57" s="851"/>
      <c r="B57" s="905">
        <v>40</v>
      </c>
      <c r="C57" s="849" t="s">
        <v>930</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2057</v>
      </c>
      <c r="P57" s="964" t="s">
        <v>665</v>
      </c>
      <c r="Q57" s="964" t="s">
        <v>665</v>
      </c>
      <c r="R57" s="964" t="s">
        <v>665</v>
      </c>
      <c r="S57" s="964"/>
      <c r="T57" s="849" t="s">
        <v>2058</v>
      </c>
      <c r="U57" s="849" t="s">
        <v>2059</v>
      </c>
      <c r="V57" s="849" t="s">
        <v>2059</v>
      </c>
      <c r="W57" s="849" t="s">
        <v>2059</v>
      </c>
      <c r="X57" s="849"/>
      <c r="Y57" s="1007"/>
      <c r="Z57" s="852" t="s">
        <v>667</v>
      </c>
      <c r="AA57" s="852" t="s">
        <v>667</v>
      </c>
      <c r="AB57" s="852" t="s">
        <v>667</v>
      </c>
      <c r="AC57" s="852" t="s">
        <v>667</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312</v>
      </c>
      <c r="P58" s="964" t="s">
        <v>702</v>
      </c>
      <c r="Q58" s="964" t="s">
        <v>702</v>
      </c>
      <c r="R58" s="964" t="s">
        <v>702</v>
      </c>
      <c r="S58" s="964"/>
      <c r="T58" s="849" t="s">
        <v>2060</v>
      </c>
      <c r="U58" s="849" t="s">
        <v>2060</v>
      </c>
      <c r="V58" s="849" t="s">
        <v>2060</v>
      </c>
      <c r="W58" s="849" t="s">
        <v>2060</v>
      </c>
      <c r="X58" s="849"/>
      <c r="Y58" s="1007"/>
      <c r="Z58" s="852"/>
      <c r="AA58" s="855"/>
      <c r="AB58" s="852"/>
      <c r="AC58" s="852"/>
      <c r="AD58" s="852"/>
    </row>
    <row customHeight="1" ht="36">
      <c r="A59" s="851"/>
      <c r="B59" s="905">
        <v>42</v>
      </c>
      <c r="C59" s="849">
        <v>3</v>
      </c>
      <c r="D59" s="974" t="s">
        <v>2045</v>
      </c>
      <c r="E59" s="849" t="s">
        <v>2045</v>
      </c>
      <c r="F59" s="849" t="s">
        <v>2045</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110</v>
      </c>
      <c r="Q59" s="964" t="s">
        <v>110</v>
      </c>
      <c r="R59" s="964" t="s">
        <v>110</v>
      </c>
      <c r="S59" s="964"/>
      <c r="T59" s="849"/>
      <c r="U59" s="849" t="s">
        <v>2061</v>
      </c>
      <c r="V59" s="849" t="s">
        <v>2062</v>
      </c>
      <c r="W59" s="849" t="s">
        <v>2063</v>
      </c>
      <c r="X59" s="849"/>
      <c r="Y59" s="1007"/>
      <c r="Z59" s="852"/>
      <c r="AA59" s="855"/>
      <c r="AB59" s="852"/>
      <c r="AC59" s="852"/>
      <c r="AD59" s="852"/>
    </row>
    <row customHeight="1" ht="81">
      <c r="A60" s="851"/>
      <c r="B60" s="905">
        <v>43</v>
      </c>
      <c r="C60" s="849" t="s">
        <v>2064</v>
      </c>
      <c r="D60" s="974" t="s">
        <v>2064</v>
      </c>
      <c r="E60" s="849" t="s">
        <v>2064</v>
      </c>
      <c r="F60" s="849" t="s">
        <v>2064</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49" t="s">
        <v>671</v>
      </c>
      <c r="U60" s="849" t="s">
        <v>671</v>
      </c>
      <c r="V60" s="849" t="s">
        <v>671</v>
      </c>
      <c r="W60" s="849" t="s">
        <v>671</v>
      </c>
      <c r="X60" s="849"/>
      <c r="Y60" s="1007"/>
      <c r="Z60" s="852" t="s">
        <v>2065</v>
      </c>
      <c r="AA60" s="855" t="s">
        <v>2066</v>
      </c>
      <c r="AB60" s="852" t="s">
        <v>2067</v>
      </c>
      <c r="AC60" s="852" t="s">
        <v>2066</v>
      </c>
      <c r="AD60" s="852"/>
    </row>
    <row customHeight="1" ht="9">
      <c r="A61" s="851"/>
      <c r="B61" s="905">
        <v>44</v>
      </c>
      <c r="C61" s="849"/>
      <c r="D61" s="974" t="s">
        <v>2068</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92</v>
      </c>
      <c r="Q61" s="964"/>
      <c r="R61" s="964"/>
      <c r="S61" s="964"/>
      <c r="T61" s="849"/>
      <c r="U61" s="849" t="s">
        <v>2069</v>
      </c>
      <c r="V61" s="849"/>
      <c r="W61" s="849"/>
      <c r="X61" s="849"/>
      <c r="Y61" s="1007"/>
      <c r="Z61" s="852"/>
      <c r="AA61" s="855"/>
      <c r="AB61" s="852"/>
      <c r="AC61" s="852"/>
      <c r="AD61" s="852"/>
    </row>
    <row customHeight="1" ht="9">
      <c r="A62" s="851"/>
      <c r="B62" s="905">
        <v>45</v>
      </c>
      <c r="C62" s="849"/>
      <c r="D62" s="974" t="s">
        <v>2070</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111</v>
      </c>
      <c r="Q62" s="964"/>
      <c r="R62" s="964"/>
      <c r="S62" s="964"/>
      <c r="T62" s="849"/>
      <c r="U62" s="849" t="s">
        <v>2071</v>
      </c>
      <c r="V62" s="849"/>
      <c r="W62" s="849"/>
      <c r="X62" s="849"/>
      <c r="Y62" s="1007"/>
      <c r="Z62" s="852"/>
      <c r="AA62" s="855"/>
      <c r="AB62" s="852"/>
      <c r="AC62" s="852"/>
      <c r="AD62" s="852"/>
    </row>
    <row customHeight="1" ht="18">
      <c r="A63" s="851"/>
      <c r="B63" s="905">
        <v>46</v>
      </c>
      <c r="C63" s="849"/>
      <c r="D63" s="974" t="s">
        <v>2072</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147</v>
      </c>
      <c r="Q63" s="964"/>
      <c r="R63" s="964"/>
      <c r="S63" s="964"/>
      <c r="T63" s="849"/>
      <c r="U63" s="849" t="s">
        <v>2073</v>
      </c>
      <c r="V63" s="849"/>
      <c r="W63" s="849"/>
      <c r="X63" s="849"/>
      <c r="Y63" s="1007"/>
      <c r="Z63" s="852"/>
      <c r="AA63" s="855"/>
      <c r="AB63" s="852"/>
      <c r="AC63" s="852"/>
      <c r="AD63" s="852"/>
    </row>
    <row customHeight="1" ht="18">
      <c r="A64" s="851"/>
      <c r="B64" s="905">
        <v>47</v>
      </c>
      <c r="C64" s="849"/>
      <c r="D64" s="974" t="s">
        <v>2074</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148</v>
      </c>
      <c r="Q64" s="964"/>
      <c r="R64" s="964"/>
      <c r="S64" s="964"/>
      <c r="T64" s="849"/>
      <c r="U64" s="849" t="s">
        <v>2075</v>
      </c>
      <c r="V64" s="849"/>
      <c r="W64" s="849"/>
      <c r="X64" s="849"/>
      <c r="Y64" s="1007"/>
      <c r="Z64" s="852"/>
      <c r="AA64" s="855" t="s">
        <v>2076</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1986</v>
      </c>
      <c r="Q65" s="964"/>
      <c r="R65" s="964"/>
      <c r="S65" s="964"/>
      <c r="T65" s="849"/>
      <c r="U65" s="849" t="s">
        <v>2077</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1990</v>
      </c>
      <c r="Q66" s="964"/>
      <c r="R66" s="964"/>
      <c r="S66" s="964"/>
      <c r="T66" s="849"/>
      <c r="U66" s="849" t="s">
        <v>2078</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2079</v>
      </c>
      <c r="Q67" s="964"/>
      <c r="R67" s="964"/>
      <c r="S67" s="964"/>
      <c r="T67" s="849"/>
      <c r="U67" s="849" t="s">
        <v>2080</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2081</v>
      </c>
      <c r="Q68" s="964"/>
      <c r="R68" s="964"/>
      <c r="S68" s="964"/>
      <c r="T68" s="849"/>
      <c r="U68" s="849" t="s">
        <v>2082</v>
      </c>
      <c r="V68" s="849"/>
      <c r="W68" s="849"/>
      <c r="X68" s="849"/>
      <c r="Y68" s="1007"/>
      <c r="Z68" s="852"/>
      <c r="AA68" s="855"/>
      <c r="AB68" s="852"/>
      <c r="AC68" s="852"/>
      <c r="AD68" s="852"/>
    </row>
    <row customHeight="1" ht="9">
      <c r="A69" s="851"/>
      <c r="B69" s="905">
        <v>52</v>
      </c>
      <c r="C69" s="849"/>
      <c r="D69" s="974" t="s">
        <v>2083</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149</v>
      </c>
      <c r="Q69" s="964"/>
      <c r="R69" s="964"/>
      <c r="S69" s="964"/>
      <c r="T69" s="849"/>
      <c r="U69" s="849" t="s">
        <v>2084</v>
      </c>
      <c r="V69" s="849"/>
      <c r="W69" s="849"/>
      <c r="X69" s="849"/>
      <c r="Y69" s="1007"/>
      <c r="Z69" s="852"/>
      <c r="AA69" s="855"/>
      <c r="AB69" s="852"/>
      <c r="AC69" s="852"/>
      <c r="AD69" s="852"/>
    </row>
    <row customHeight="1" ht="27">
      <c r="A70" s="851"/>
      <c r="B70" s="905">
        <v>53</v>
      </c>
      <c r="C70" s="849"/>
      <c r="D70" s="974"/>
      <c r="E70" s="849" t="s">
        <v>2068</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92</v>
      </c>
      <c r="R70" s="964"/>
      <c r="S70" s="964"/>
      <c r="T70" s="849"/>
      <c r="U70" s="849"/>
      <c r="V70" s="849" t="s">
        <v>2085</v>
      </c>
      <c r="W70" s="849"/>
      <c r="X70" s="849"/>
      <c r="Y70" s="1007"/>
      <c r="Z70" s="852"/>
      <c r="AA70" s="855"/>
      <c r="AB70" s="852"/>
      <c r="AC70" s="852"/>
      <c r="AD70" s="852"/>
    </row>
    <row customHeight="1" ht="36">
      <c r="A71" s="851"/>
      <c r="B71" s="905">
        <v>54</v>
      </c>
      <c r="C71" s="849"/>
      <c r="D71" s="974"/>
      <c r="E71" s="849" t="s">
        <v>2070</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111</v>
      </c>
      <c r="R71" s="964"/>
      <c r="S71" s="964"/>
      <c r="T71" s="849"/>
      <c r="U71" s="849"/>
      <c r="V71" s="849" t="s">
        <v>2086</v>
      </c>
      <c r="W71" s="849"/>
      <c r="X71" s="849"/>
      <c r="Y71" s="1007"/>
      <c r="Z71" s="852"/>
      <c r="AA71" s="855"/>
      <c r="AB71" s="852"/>
      <c r="AC71" s="852"/>
      <c r="AD71" s="852"/>
    </row>
    <row customHeight="1" ht="27">
      <c r="A72" s="851"/>
      <c r="B72" s="905">
        <v>55</v>
      </c>
      <c r="C72" s="849"/>
      <c r="D72" s="974"/>
      <c r="E72" s="849" t="s">
        <v>2072</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147</v>
      </c>
      <c r="R72" s="964"/>
      <c r="S72" s="964"/>
      <c r="T72" s="849"/>
      <c r="U72" s="849"/>
      <c r="V72" s="849" t="s">
        <v>2087</v>
      </c>
      <c r="W72" s="849"/>
      <c r="X72" s="849"/>
      <c r="Y72" s="1007"/>
      <c r="Z72" s="852"/>
      <c r="AA72" s="855"/>
      <c r="AB72" s="852"/>
      <c r="AC72" s="852"/>
      <c r="AD72" s="852"/>
    </row>
    <row customHeight="1" ht="36">
      <c r="A73" s="851"/>
      <c r="B73" s="905">
        <v>56</v>
      </c>
      <c r="C73" s="849"/>
      <c r="D73" s="974"/>
      <c r="E73" s="849" t="s">
        <v>2074</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148</v>
      </c>
      <c r="R73" s="964"/>
      <c r="S73" s="964"/>
      <c r="T73" s="849"/>
      <c r="U73" s="849"/>
      <c r="V73" s="849" t="s">
        <v>2088</v>
      </c>
      <c r="W73" s="849"/>
      <c r="X73" s="849"/>
      <c r="Y73" s="1007"/>
      <c r="Z73" s="852"/>
      <c r="AA73" s="855"/>
      <c r="AB73" s="852"/>
      <c r="AC73" s="852"/>
      <c r="AD73" s="852"/>
    </row>
    <row customHeight="1" ht="18">
      <c r="A74" s="851"/>
      <c r="B74" s="905">
        <v>57</v>
      </c>
      <c r="C74" s="849"/>
      <c r="D74" s="974"/>
      <c r="E74" s="849" t="s">
        <v>2083</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149</v>
      </c>
      <c r="R74" s="964"/>
      <c r="S74" s="964"/>
      <c r="T74" s="849"/>
      <c r="U74" s="849"/>
      <c r="V74" s="849" t="s">
        <v>2089</v>
      </c>
      <c r="W74" s="849"/>
      <c r="X74" s="849"/>
      <c r="Y74" s="1007"/>
      <c r="Z74" s="852"/>
      <c r="AA74" s="855"/>
      <c r="AB74" s="852"/>
      <c r="AC74" s="852"/>
      <c r="AD74" s="852"/>
    </row>
    <row customHeight="1" ht="18">
      <c r="A75" s="851"/>
      <c r="B75" s="905">
        <v>58</v>
      </c>
      <c r="C75" s="849"/>
      <c r="D75" s="974"/>
      <c r="E75" s="849"/>
      <c r="F75" s="849" t="s">
        <v>2068</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92</v>
      </c>
      <c r="S75" s="964"/>
      <c r="T75" s="849"/>
      <c r="U75" s="849"/>
      <c r="V75" s="849"/>
      <c r="W75" s="849" t="s">
        <v>2090</v>
      </c>
      <c r="X75" s="849"/>
      <c r="Y75" s="1007"/>
      <c r="Z75" s="852"/>
      <c r="AA75" s="855"/>
      <c r="AB75" s="852"/>
      <c r="AC75" s="852"/>
      <c r="AD75" s="852"/>
    </row>
    <row customHeight="1" ht="36">
      <c r="A76" s="851"/>
      <c r="B76" s="905">
        <v>59</v>
      </c>
      <c r="C76" s="849"/>
      <c r="D76" s="974"/>
      <c r="E76" s="849"/>
      <c r="F76" s="849" t="s">
        <v>2070</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111</v>
      </c>
      <c r="S76" s="964"/>
      <c r="T76" s="849"/>
      <c r="U76" s="849"/>
      <c r="V76" s="849"/>
      <c r="W76" s="849" t="s">
        <v>2091</v>
      </c>
      <c r="X76" s="849"/>
      <c r="Y76" s="1007"/>
      <c r="Z76" s="852"/>
      <c r="AA76" s="855"/>
      <c r="AB76" s="852"/>
      <c r="AC76" s="852"/>
      <c r="AD76" s="852"/>
    </row>
    <row customHeight="1" ht="18">
      <c r="A77" s="851"/>
      <c r="B77" s="905">
        <v>60</v>
      </c>
      <c r="C77" s="849"/>
      <c r="D77" s="974"/>
      <c r="E77" s="849"/>
      <c r="F77" s="849" t="s">
        <v>2072</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147</v>
      </c>
      <c r="S77" s="964"/>
      <c r="T77" s="849"/>
      <c r="U77" s="849"/>
      <c r="V77" s="849"/>
      <c r="W77" s="849" t="s">
        <v>2092</v>
      </c>
      <c r="X77" s="849"/>
      <c r="Y77" s="1007"/>
      <c r="Z77" s="852"/>
      <c r="AA77" s="855"/>
      <c r="AB77" s="852"/>
      <c r="AC77" s="852"/>
      <c r="AD77" s="852"/>
    </row>
    <row customHeight="1" ht="72">
      <c r="A78" s="851"/>
      <c r="B78" s="905">
        <v>61</v>
      </c>
      <c r="C78" s="849" t="s">
        <v>2068</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49" t="s">
        <v>2093</v>
      </c>
      <c r="U78" s="849"/>
      <c r="V78" s="849"/>
      <c r="W78" s="849"/>
      <c r="X78" s="849"/>
      <c r="Y78" s="1007"/>
      <c r="Z78" s="852" t="s">
        <v>2094</v>
      </c>
      <c r="AA78" s="855"/>
      <c r="AB78" s="852"/>
      <c r="AC78" s="852"/>
      <c r="AD78" s="852"/>
    </row>
    <row customHeight="1" ht="36">
      <c r="A79" s="851"/>
      <c r="B79" s="905">
        <v>62</v>
      </c>
      <c r="C79" s="849" t="s">
        <v>2070</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111</v>
      </c>
      <c r="P79" s="964"/>
      <c r="Q79" s="964"/>
      <c r="R79" s="964"/>
      <c r="S79" s="964"/>
      <c r="T79" s="849" t="s">
        <v>2095</v>
      </c>
      <c r="U79" s="849"/>
      <c r="V79" s="849"/>
      <c r="W79" s="849"/>
      <c r="X79" s="849"/>
      <c r="Y79" s="1007"/>
      <c r="Z79" s="852" t="s">
        <v>2096</v>
      </c>
      <c r="AA79" s="855"/>
      <c r="AB79" s="852"/>
      <c r="AC79" s="852"/>
      <c r="AD79" s="852"/>
    </row>
    <row customHeight="1" ht="45">
      <c r="A80" s="851"/>
      <c r="B80" s="905">
        <v>63</v>
      </c>
      <c r="C80" s="849" t="s">
        <v>2072</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147</v>
      </c>
      <c r="P80" s="964"/>
      <c r="Q80" s="964"/>
      <c r="R80" s="964"/>
      <c r="S80" s="964"/>
      <c r="T80" s="849" t="s">
        <v>2097</v>
      </c>
      <c r="U80" s="849"/>
      <c r="V80" s="849"/>
      <c r="W80" s="849"/>
      <c r="X80" s="849"/>
      <c r="Y80" s="1007"/>
      <c r="Z80" s="852" t="s">
        <v>2098</v>
      </c>
      <c r="AA80" s="855"/>
      <c r="AB80" s="852"/>
      <c r="AC80" s="852"/>
      <c r="AD80" s="852"/>
    </row>
    <row customHeight="1" ht="36">
      <c r="A81" s="851"/>
      <c r="B81" s="905">
        <v>64</v>
      </c>
      <c r="C81" s="849" t="s">
        <v>2074</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1977</v>
      </c>
      <c r="P81" s="964"/>
      <c r="Q81" s="964"/>
      <c r="R81" s="964"/>
      <c r="S81" s="964"/>
      <c r="T81" s="849" t="s">
        <v>2099</v>
      </c>
      <c r="U81" s="849"/>
      <c r="V81" s="849"/>
      <c r="W81" s="849"/>
      <c r="X81" s="849"/>
      <c r="Y81" s="1007"/>
      <c r="Z81" s="852" t="s">
        <v>2100</v>
      </c>
      <c r="AA81" s="855"/>
      <c r="AB81" s="852"/>
      <c r="AC81" s="852"/>
      <c r="AD81" s="852"/>
    </row>
    <row customHeight="1" ht="90">
      <c r="A82" s="851"/>
      <c r="B82" s="905">
        <v>65</v>
      </c>
      <c r="C82" s="849" t="s">
        <v>2083</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148</v>
      </c>
      <c r="P82" s="964"/>
      <c r="Q82" s="964"/>
      <c r="R82" s="964"/>
      <c r="S82" s="964"/>
      <c r="T82" s="849" t="s">
        <v>2101</v>
      </c>
      <c r="U82" s="849"/>
      <c r="V82" s="849"/>
      <c r="W82" s="849"/>
      <c r="X82" s="849"/>
      <c r="Y82" s="1007"/>
      <c r="Z82" s="852" t="s">
        <v>2102</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1986</v>
      </c>
      <c r="P83" s="964"/>
      <c r="Q83" s="964"/>
      <c r="R83" s="964"/>
      <c r="S83" s="964"/>
      <c r="T83" s="849" t="s">
        <v>2103</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2104</v>
      </c>
      <c r="P84" s="964"/>
      <c r="Q84" s="964"/>
      <c r="R84" s="964"/>
      <c r="S84" s="964"/>
      <c r="T84" s="849" t="s">
        <v>2105</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1990</v>
      </c>
      <c r="P85" s="964"/>
      <c r="Q85" s="964"/>
      <c r="R85" s="964"/>
      <c r="S85" s="964"/>
      <c r="T85" s="849" t="s">
        <v>2106</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2107</v>
      </c>
      <c r="P86" s="964"/>
      <c r="Q86" s="964"/>
      <c r="R86" s="964"/>
      <c r="S86" s="964"/>
      <c r="T86" s="849" t="s">
        <v>2108</v>
      </c>
      <c r="U86" s="849"/>
      <c r="V86" s="849"/>
      <c r="W86" s="849"/>
      <c r="X86" s="849"/>
      <c r="Y86" s="1007"/>
      <c r="Z86" s="852"/>
      <c r="AA86" s="855"/>
      <c r="AB86" s="852"/>
      <c r="AC86" s="852"/>
      <c r="AD86" s="852"/>
    </row>
    <row customHeight="1" ht="36">
      <c r="A87" s="851"/>
      <c r="B87" s="905">
        <v>70</v>
      </c>
      <c r="C87" s="849" t="s">
        <v>2109</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149</v>
      </c>
      <c r="P87" s="964"/>
      <c r="Q87" s="964"/>
      <c r="R87" s="964"/>
      <c r="S87" s="964"/>
      <c r="T87" s="849" t="s">
        <v>2110</v>
      </c>
      <c r="U87" s="849"/>
      <c r="V87" s="849"/>
      <c r="W87" s="849"/>
      <c r="X87" s="849"/>
      <c r="Y87" s="1007"/>
      <c r="Z87" s="852"/>
      <c r="AA87" s="855"/>
      <c r="AB87" s="852"/>
      <c r="AC87" s="852"/>
      <c r="AD87" s="852"/>
    </row>
    <row customHeight="1" ht="18">
      <c r="A88" s="851"/>
      <c r="B88" s="905">
        <v>71</v>
      </c>
      <c r="C88" s="849" t="s">
        <v>2111</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150</v>
      </c>
      <c r="P88" s="964"/>
      <c r="Q88" s="964"/>
      <c r="R88" s="964"/>
      <c r="S88" s="964"/>
      <c r="T88" s="849" t="s">
        <v>2112</v>
      </c>
      <c r="U88" s="849"/>
      <c r="V88" s="849"/>
      <c r="W88" s="849"/>
      <c r="X88" s="849"/>
      <c r="Y88" s="1007"/>
      <c r="Z88" s="852"/>
      <c r="AA88" s="855"/>
      <c r="AB88" s="852"/>
      <c r="AC88" s="852"/>
      <c r="AD88" s="852"/>
    </row>
    <row customHeight="1" ht="18">
      <c r="A89" s="851"/>
      <c r="B89" s="905">
        <v>72</v>
      </c>
      <c r="C89" s="849" t="s">
        <v>2113</v>
      </c>
      <c r="D89" s="974" t="s">
        <v>2109</v>
      </c>
      <c r="E89" s="849" t="s">
        <v>2109</v>
      </c>
      <c r="F89" s="849" t="s">
        <v>2074</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151</v>
      </c>
      <c r="P89" s="964" t="s">
        <v>150</v>
      </c>
      <c r="Q89" s="964" t="s">
        <v>150</v>
      </c>
      <c r="R89" s="964" t="s">
        <v>148</v>
      </c>
      <c r="S89" s="964"/>
      <c r="T89" s="849" t="s">
        <v>2114</v>
      </c>
      <c r="U89" s="849" t="s">
        <v>2114</v>
      </c>
      <c r="V89" s="849" t="s">
        <v>2114</v>
      </c>
      <c r="W89" s="849" t="s">
        <v>2114</v>
      </c>
      <c r="X89" s="849"/>
      <c r="Y89" s="1007"/>
      <c r="Z89" s="852"/>
      <c r="AA89" s="855"/>
      <c r="AB89" s="852"/>
      <c r="AC89" s="852"/>
      <c r="AD89" s="852"/>
    </row>
    <row customHeight="1" ht="27">
      <c r="A90" s="851"/>
      <c r="B90" s="905">
        <v>73</v>
      </c>
      <c r="C90" s="849" t="s">
        <v>2115</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152</v>
      </c>
      <c r="P90" s="964"/>
      <c r="Q90" s="964"/>
      <c r="R90" s="964"/>
      <c r="S90" s="964"/>
      <c r="T90" s="849" t="s">
        <v>2116</v>
      </c>
      <c r="U90" s="849"/>
      <c r="V90" s="849"/>
      <c r="W90" s="849"/>
      <c r="X90" s="849"/>
      <c r="Y90" s="1007"/>
      <c r="Z90" s="852"/>
      <c r="AA90" s="855"/>
      <c r="AB90" s="852"/>
      <c r="AC90" s="852"/>
      <c r="AD90" s="852"/>
    </row>
    <row customHeight="1" ht="18">
      <c r="A91" s="851"/>
      <c r="B91" s="905">
        <v>74</v>
      </c>
      <c r="C91" s="849"/>
      <c r="D91" s="974" t="s">
        <v>2111</v>
      </c>
      <c r="E91" s="849" t="s">
        <v>2111</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151</v>
      </c>
      <c r="Q91" s="964" t="s">
        <v>151</v>
      </c>
      <c r="R91" s="964"/>
      <c r="S91" s="964"/>
      <c r="T91" s="849"/>
      <c r="U91" s="849" t="s">
        <v>2117</v>
      </c>
      <c r="V91" s="849" t="s">
        <v>2117</v>
      </c>
      <c r="W91" s="849"/>
      <c r="X91" s="849"/>
      <c r="Y91" s="1007"/>
      <c r="Z91" s="852"/>
      <c r="AA91" s="855"/>
      <c r="AB91" s="852"/>
      <c r="AC91" s="852"/>
      <c r="AD91" s="852"/>
    </row>
    <row customHeight="1" ht="27">
      <c r="A92" s="851"/>
      <c r="B92" s="905">
        <v>75</v>
      </c>
      <c r="C92" s="849"/>
      <c r="D92" s="974" t="s">
        <v>2113</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152</v>
      </c>
      <c r="Q92" s="964"/>
      <c r="R92" s="964"/>
      <c r="S92" s="964"/>
      <c r="T92" s="849"/>
      <c r="U92" s="849" t="s">
        <v>2118</v>
      </c>
      <c r="V92" s="849"/>
      <c r="W92" s="849"/>
      <c r="X92" s="849"/>
      <c r="Y92" s="1007"/>
      <c r="Z92" s="852"/>
      <c r="AA92" s="855" t="s">
        <v>2119</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2018</v>
      </c>
      <c r="Q93" s="964"/>
      <c r="R93" s="964"/>
      <c r="S93" s="964"/>
      <c r="T93" s="849"/>
      <c r="U93" s="849" t="s">
        <v>2120</v>
      </c>
      <c r="V93" s="849"/>
      <c r="W93" s="849"/>
      <c r="X93" s="849"/>
      <c r="Y93" s="1007"/>
      <c r="Z93" s="852"/>
      <c r="AA93" s="855" t="s">
        <v>2121</v>
      </c>
      <c r="AB93" s="852"/>
      <c r="AC93" s="852"/>
      <c r="AD93" s="852"/>
    </row>
    <row customHeight="1" ht="45">
      <c r="A94" s="851"/>
      <c r="B94" s="905">
        <v>77</v>
      </c>
      <c r="C94" s="849"/>
      <c r="D94" s="974" t="s">
        <v>2115</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1469</v>
      </c>
      <c r="Q94" s="964"/>
      <c r="R94" s="964"/>
      <c r="S94" s="964"/>
      <c r="T94" s="849"/>
      <c r="U94" s="849" t="s">
        <v>2122</v>
      </c>
      <c r="V94" s="849"/>
      <c r="W94" s="849"/>
      <c r="X94" s="849"/>
      <c r="Y94" s="1007"/>
      <c r="Z94" s="852"/>
      <c r="AA94" s="855" t="s">
        <v>2123</v>
      </c>
      <c r="AB94" s="852"/>
      <c r="AC94" s="852"/>
      <c r="AD94" s="852"/>
    </row>
    <row customHeight="1" ht="99">
      <c r="A95" s="851"/>
      <c r="B95" s="905">
        <v>78</v>
      </c>
      <c r="C95" s="849" t="s">
        <v>2124</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1469</v>
      </c>
      <c r="P95" s="964"/>
      <c r="Q95" s="964"/>
      <c r="R95" s="964"/>
      <c r="S95" s="964"/>
      <c r="T95" s="849" t="s">
        <v>2125</v>
      </c>
      <c r="U95" s="849"/>
      <c r="V95" s="849"/>
      <c r="W95" s="849"/>
      <c r="X95" s="849"/>
      <c r="Y95" s="1007"/>
      <c r="Z95" s="852"/>
      <c r="AA95" s="855"/>
      <c r="AB95" s="852"/>
      <c r="AC95" s="852"/>
      <c r="AD95" s="852"/>
    </row>
    <row customHeight="1" ht="99">
      <c r="A96" s="851"/>
      <c r="B96" s="905">
        <v>79</v>
      </c>
      <c r="C96" s="849" t="s">
        <v>1066</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1475</v>
      </c>
      <c r="P96" s="964"/>
      <c r="Q96" s="964"/>
      <c r="R96" s="964"/>
      <c r="S96" s="964"/>
      <c r="T96" s="849" t="s">
        <v>2126</v>
      </c>
      <c r="U96" s="849"/>
      <c r="V96" s="849"/>
      <c r="W96" s="849"/>
      <c r="X96" s="849"/>
      <c r="Y96" s="1007"/>
      <c r="Z96" s="852" t="s">
        <v>2127</v>
      </c>
      <c r="AA96" s="855"/>
      <c r="AB96" s="852"/>
      <c r="AC96" s="852"/>
      <c r="AD96" s="852"/>
    </row>
    <row customHeight="1" ht="63">
      <c r="A97" s="851"/>
      <c r="B97" s="905">
        <v>80</v>
      </c>
      <c r="C97" s="849" t="s">
        <v>2128</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1486</v>
      </c>
      <c r="P97" s="964"/>
      <c r="Q97" s="964"/>
      <c r="R97" s="964"/>
      <c r="S97" s="964"/>
      <c r="T97" s="849" t="s">
        <v>2129</v>
      </c>
      <c r="U97" s="849"/>
      <c r="V97" s="849"/>
      <c r="W97" s="849"/>
      <c r="X97" s="849"/>
      <c r="Y97" s="1007"/>
      <c r="Z97" s="852" t="s">
        <v>2130</v>
      </c>
      <c r="AA97" s="855"/>
      <c r="AB97" s="852"/>
      <c r="AC97" s="852"/>
      <c r="AD97" s="852"/>
    </row>
    <row customHeight="1" ht="63">
      <c r="A98" s="851"/>
      <c r="B98" s="905">
        <v>81</v>
      </c>
      <c r="C98" s="849" t="s">
        <v>2131</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1500</v>
      </c>
      <c r="P98" s="964"/>
      <c r="Q98" s="964"/>
      <c r="R98" s="964"/>
      <c r="S98" s="964"/>
      <c r="T98" s="849" t="s">
        <v>2132</v>
      </c>
      <c r="U98" s="849"/>
      <c r="V98" s="849"/>
      <c r="W98" s="849"/>
      <c r="X98" s="849"/>
      <c r="Y98" s="1007"/>
      <c r="Z98" s="852" t="s">
        <v>2130</v>
      </c>
      <c r="AA98" s="855"/>
      <c r="AB98" s="852"/>
      <c r="AC98" s="852"/>
      <c r="AD98" s="852"/>
    </row>
    <row customHeight="1" ht="90">
      <c r="A99" s="851"/>
      <c r="B99" s="905">
        <v>82</v>
      </c>
      <c r="C99" s="849" t="s">
        <v>2133</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1512</v>
      </c>
      <c r="P99" s="964"/>
      <c r="Q99" s="964"/>
      <c r="R99" s="964"/>
      <c r="S99" s="964"/>
      <c r="T99" s="849" t="s">
        <v>2134</v>
      </c>
      <c r="U99" s="849"/>
      <c r="V99" s="849"/>
      <c r="W99" s="849"/>
      <c r="X99" s="849"/>
      <c r="Y99" s="1007"/>
      <c r="Z99" s="852" t="s">
        <v>795</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2135</v>
      </c>
      <c r="P100" s="964"/>
      <c r="Q100" s="964"/>
      <c r="R100" s="964"/>
      <c r="S100" s="964"/>
      <c r="T100" s="849" t="s">
        <v>2136</v>
      </c>
      <c r="U100" s="849"/>
      <c r="V100" s="849"/>
      <c r="W100" s="849"/>
      <c r="X100" s="849"/>
      <c r="Y100" s="1007"/>
      <c r="Z100" s="852" t="s">
        <v>795</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2137</v>
      </c>
      <c r="P101" s="964"/>
      <c r="Q101" s="964"/>
      <c r="R101" s="964"/>
      <c r="S101" s="964"/>
      <c r="T101" s="849" t="s">
        <v>2138</v>
      </c>
      <c r="U101" s="849"/>
      <c r="V101" s="849"/>
      <c r="W101" s="849"/>
      <c r="X101" s="849"/>
      <c r="Y101" s="1007"/>
      <c r="Z101" s="852" t="s">
        <v>795</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1666</v>
      </c>
      <c r="B148" s="851"/>
      <c r="C148" s="849" t="s">
        <v>2139</v>
      </c>
      <c r="D148" s="849" t="s">
        <v>1568</v>
      </c>
      <c r="E148" s="849" t="s">
        <v>1668</v>
      </c>
      <c r="F148" s="849" t="s">
        <v>2140</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2142</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1670</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1673</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C89FB-2D5F-AD6A-5F6F-BDEA326DECB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625" width="10.57421875" hidden="1"/>
    <col min="2" max="2" style="3625" width="11.00390625" hidden="1" customWidth="1"/>
    <col min="3" max="3" style="3625" width="10.57421875" hidden="1"/>
    <col min="4" max="4" style="3625" width="11.8515625" hidden="1" customWidth="1"/>
    <col min="5" max="5" style="3625" width="12.28125" hidden="1" customWidth="1"/>
    <col min="6" max="8" style="3627" width="12.28125" hidden="1" customWidth="1"/>
    <col min="9" max="9" style="6180" width="3.7109375" customWidth="1"/>
    <col min="10" max="11" style="3949" width="3.7109375" customWidth="1"/>
    <col min="12" max="12" style="3950" width="12.7109375" customWidth="1"/>
    <col min="13" max="13" style="3042" width="32.00390625" customWidth="1"/>
    <col min="14" max="14" style="3042" width="1.7109375" customWidth="1"/>
    <col min="15" max="18" style="3042" width="24.7109375" customWidth="1"/>
    <col min="19" max="19" style="3042" width="11.7109375" customWidth="1"/>
    <col min="20" max="20" style="3042" width="3.7109375" customWidth="1"/>
    <col min="21" max="21" style="3042" width="11.7109375" customWidth="1"/>
    <col min="22" max="22" style="3042" width="8.57421875" customWidth="1"/>
    <col min="23" max="23" style="3042" width="4.7109375" customWidth="1"/>
    <col min="24" max="24" style="3042"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Филиал "Шатурская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44" customFormat="1" customHeight="1" ht="45">
      <c r="A8" s="1398"/>
      <c r="B8" s="1398"/>
      <c r="C8" s="1398"/>
      <c r="D8" s="1398"/>
      <c r="E8" s="1398"/>
      <c r="F8" s="1398"/>
      <c r="G8" s="1398"/>
      <c r="H8" s="1398"/>
      <c r="L8" s="1306"/>
      <c r="M8" s="283" t="s">
        <v>38</v>
      </c>
      <c r="N8" s="292"/>
      <c r="O8" s="2100" t="str">
        <f>IF(TITLE_NAME_OR_PR_CHANGE="",IF(TITLE_NAME_OR_PR="","",TITLE_NAME_OR_PR),TITLE_NAME_OR_PR_CHANGE)</f>
        <v>Комитет по ценам и тарифам Московской области</v>
      </c>
      <c r="P8" s="2100"/>
      <c r="Q8" s="2100"/>
      <c r="R8" s="2100"/>
      <c r="S8" s="2100"/>
      <c r="T8" s="2100"/>
      <c r="U8" s="2100"/>
      <c r="V8" s="322"/>
      <c r="W8" s="322"/>
      <c r="X8" s="268"/>
      <c r="Y8" s="368"/>
      <c r="Z8" s="368"/>
      <c r="AA8" s="368"/>
      <c r="AB8" s="368"/>
      <c r="AC8" s="368"/>
    </row>
    <row s="3644" customFormat="1" customHeight="1" ht="22.5">
      <c r="A9" s="1398"/>
      <c r="B9" s="1398"/>
      <c r="C9" s="1398"/>
      <c r="D9" s="1398"/>
      <c r="E9" s="1398"/>
      <c r="F9" s="1398"/>
      <c r="G9" s="1398"/>
      <c r="H9" s="1398"/>
      <c r="L9" s="1306"/>
      <c r="M9" s="283" t="s">
        <v>417</v>
      </c>
      <c r="N9" s="292"/>
      <c r="O9" s="2100" t="str">
        <f>IF(TITLE_DATE_CHANGE_PERIOD="",IF(TITLE_DATE_PR="","",TITLE_DATE_PR),TITLE_DATE_CHANGE_PERIOD)</f>
        <v>45280.432291666664</v>
      </c>
      <c r="P9" s="2100"/>
      <c r="Q9" s="2100"/>
      <c r="R9" s="2100"/>
      <c r="S9" s="2100"/>
      <c r="T9" s="2100"/>
      <c r="U9" s="2100"/>
      <c r="V9" s="322"/>
      <c r="W9" s="322"/>
      <c r="X9" s="268"/>
      <c r="Y9" s="368"/>
      <c r="Z9" s="368"/>
      <c r="AA9" s="368"/>
      <c r="AB9" s="368"/>
      <c r="AC9" s="368"/>
    </row>
    <row s="3644" customFormat="1" customHeight="1" ht="22.5">
      <c r="A10" s="1398"/>
      <c r="B10" s="1398"/>
      <c r="C10" s="1398"/>
      <c r="D10" s="1398"/>
      <c r="E10" s="1398"/>
      <c r="F10" s="1398"/>
      <c r="G10" s="1398"/>
      <c r="H10" s="1398"/>
      <c r="L10" s="1269"/>
      <c r="M10" s="283" t="s">
        <v>418</v>
      </c>
      <c r="N10" s="292"/>
      <c r="O10" s="2100" t="str">
        <f>IF(TITLE_NUMBER_PR_CHANGE="",IF(TITLE_NUMBER_PR="","",TITLE_NUMBER_PR),TITLE_NUMBER_PR_CHANGE)</f>
        <v>313-Р</v>
      </c>
      <c r="P10" s="2100"/>
      <c r="Q10" s="2100"/>
      <c r="R10" s="2100"/>
      <c r="S10" s="2100"/>
      <c r="T10" s="2100"/>
      <c r="U10" s="2100"/>
      <c r="V10" s="322"/>
      <c r="W10" s="322"/>
      <c r="X10" s="268"/>
      <c r="Y10" s="368"/>
      <c r="Z10" s="368"/>
      <c r="AA10" s="368"/>
      <c r="AB10" s="368"/>
      <c r="AC10" s="368"/>
    </row>
    <row s="3644" customFormat="1" customHeight="1" ht="22.5">
      <c r="A11" s="1398"/>
      <c r="B11" s="1398"/>
      <c r="C11" s="1398"/>
      <c r="D11" s="1398"/>
      <c r="E11" s="1398"/>
      <c r="F11" s="1398"/>
      <c r="G11" s="1398"/>
      <c r="H11" s="1398"/>
      <c r="L11" s="1269"/>
      <c r="M11" s="283" t="s">
        <v>40</v>
      </c>
      <c r="N11" s="292"/>
      <c r="O11"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P11" s="2100"/>
      <c r="Q11" s="2100"/>
      <c r="R11" s="2100"/>
      <c r="S11" s="2100"/>
      <c r="T11" s="2100"/>
      <c r="U11" s="2100"/>
      <c r="V11" s="322"/>
      <c r="W11" s="322"/>
      <c r="X11" s="268"/>
      <c r="Y11" s="368"/>
      <c r="Z11" s="368"/>
      <c r="AA11" s="368"/>
      <c r="AB11" s="368"/>
      <c r="AC11" s="368"/>
    </row>
    <row s="3644"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421</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295</v>
      </c>
      <c r="M14" s="1971"/>
      <c r="N14" s="1971"/>
      <c r="O14" s="1971"/>
      <c r="P14" s="1971"/>
      <c r="Q14" s="1971"/>
      <c r="R14" s="1971"/>
      <c r="S14" s="1971"/>
      <c r="T14" s="1971"/>
      <c r="U14" s="1971"/>
      <c r="V14" s="1971"/>
      <c r="W14" s="1971"/>
      <c r="X14" s="1971" t="s">
        <v>296</v>
      </c>
    </row>
    <row customHeight="1" ht="14.25">
      <c r="J15" s="377"/>
      <c r="K15" s="377"/>
      <c r="L15" s="2125" t="s">
        <v>87</v>
      </c>
      <c r="M15" s="2062" t="s">
        <v>423</v>
      </c>
      <c r="N15" s="289"/>
      <c r="O15" s="2126" t="s">
        <v>2144</v>
      </c>
      <c r="P15" s="2127"/>
      <c r="Q15" s="2127"/>
      <c r="R15" s="2127"/>
      <c r="S15" s="2127"/>
      <c r="T15" s="2127"/>
      <c r="U15" s="2128"/>
      <c r="V15" s="2129" t="s">
        <v>425</v>
      </c>
      <c r="W15" s="2132" t="s">
        <v>1063</v>
      </c>
      <c r="X15" s="1971"/>
    </row>
    <row customHeight="1" ht="33.75">
      <c r="J16" s="377"/>
      <c r="K16" s="377"/>
      <c r="L16" s="2125"/>
      <c r="M16" s="2062"/>
      <c r="N16" s="1038"/>
      <c r="O16" s="2135" t="s">
        <v>428</v>
      </c>
      <c r="P16" s="2135" t="s">
        <v>429</v>
      </c>
      <c r="Q16" s="2118" t="s">
        <v>430</v>
      </c>
      <c r="R16" s="2120"/>
      <c r="S16" s="2118" t="s">
        <v>446</v>
      </c>
      <c r="T16" s="2119"/>
      <c r="U16" s="2120"/>
      <c r="V16" s="2130"/>
      <c r="W16" s="2133"/>
      <c r="X16" s="1971"/>
    </row>
    <row customHeight="1" ht="33.75">
      <c r="A17" s="1400" t="s">
        <v>133</v>
      </c>
      <c r="B17" s="1400" t="s">
        <v>134</v>
      </c>
      <c r="C17" s="1400" t="s">
        <v>135</v>
      </c>
      <c r="D17" s="1400" t="s">
        <v>136</v>
      </c>
      <c r="E17" s="1400"/>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400"/>
      <c r="B18" s="1400"/>
      <c r="C18" s="1400"/>
      <c r="D18" s="1400"/>
      <c r="E18" s="1400"/>
      <c r="F18" s="1392"/>
      <c r="G18" s="1392"/>
      <c r="H18" s="1392"/>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177</v>
      </c>
      <c r="B19" s="1393" t="s">
        <v>178</v>
      </c>
      <c r="C19" s="1393" t="s">
        <v>179</v>
      </c>
      <c r="D19" s="1393" t="s">
        <v>180</v>
      </c>
      <c r="E19" s="1393"/>
      <c r="F19" s="1395"/>
      <c r="G19" s="1395"/>
      <c r="H19" s="1395"/>
      <c r="I19" s="357"/>
      <c r="J19" s="356"/>
      <c r="K19" s="351"/>
      <c r="L19" s="1323">
        <f>INDEX(PT_DIFFERENTIATION_NUM_NTAR,MATCH(A19,PT_DIFFERENTIATION_NTAR_ID,0))</f>
        <v>1</v>
      </c>
      <c r="M19" s="286" t="s">
        <v>122</v>
      </c>
      <c r="N19" s="288"/>
      <c r="O19" s="2434" t="str">
        <f>INDEX(PT_DIFFERENTIATION_NTAR,MATCH(A19,PT_DIFFERENTIATION_NTAR_ID,0))</f>
        <v>Тарифы на теплоноситель, поставляемый потребителям </v>
      </c>
      <c r="P19" s="2434"/>
      <c r="Q19" s="2434"/>
      <c r="R19" s="2434"/>
      <c r="S19" s="2434"/>
      <c r="T19" s="2434"/>
      <c r="U19" s="2434"/>
      <c r="V19" s="2434"/>
      <c r="W19" s="2434"/>
      <c r="X19" s="1286" t="s">
        <v>393</v>
      </c>
      <c r="Z19" s="506"/>
      <c r="AA19" s="506" t="str">
        <f>IF(M19="","",M19)</f>
        <v>Наименование тарифа</v>
      </c>
      <c r="AB19" s="506"/>
      <c r="AC19" s="506"/>
    </row>
    <row customHeight="1" ht="21">
      <c r="A20" s="1393" t="s">
        <v>177</v>
      </c>
      <c r="B20" s="1393" t="s">
        <v>178</v>
      </c>
      <c r="C20" s="1393" t="s">
        <v>179</v>
      </c>
      <c r="D20" s="1393" t="s">
        <v>180</v>
      </c>
      <c r="E20" s="1393"/>
      <c r="F20" s="1395"/>
      <c r="G20" s="1395"/>
      <c r="H20" s="1395"/>
      <c r="I20" s="1320"/>
      <c r="J20" s="348"/>
      <c r="K20" s="349"/>
      <c r="L20" s="1323" t="str">
        <f>INDEX(PT_DIFFERENTIATION_NUM_TER,MATCH(B19,PT_DIFFERENTIATION_TER_ID,0))</f>
        <v>1.1</v>
      </c>
      <c r="M20" s="298" t="s">
        <v>394</v>
      </c>
      <c r="N20" s="288"/>
      <c r="O20" s="2434" t="str">
        <f>INDEX(PT_DIFFERENTIATION_TER,MATCH(B19,PT_DIFFERENTIATION_TER_ID,0))</f>
        <v>без дифференциации</v>
      </c>
      <c r="P20" s="2434"/>
      <c r="Q20" s="2434"/>
      <c r="R20" s="2434"/>
      <c r="S20" s="2434"/>
      <c r="T20" s="2434"/>
      <c r="U20" s="2434"/>
      <c r="V20" s="2434"/>
      <c r="W20" s="2434"/>
      <c r="X20" s="1286" t="s">
        <v>395</v>
      </c>
      <c r="Z20" s="506"/>
      <c r="AA20" s="506" t="str">
        <f>IF(M20="","",M20)</f>
        <v>Территория действия тарифа</v>
      </c>
      <c r="AB20" s="506"/>
      <c r="AC20" s="506"/>
    </row>
    <row customHeight="1" ht="22.5">
      <c r="A21" s="1393" t="s">
        <v>177</v>
      </c>
      <c r="B21" s="1393" t="s">
        <v>178</v>
      </c>
      <c r="C21" s="1393" t="s">
        <v>179</v>
      </c>
      <c r="D21" s="1393" t="s">
        <v>180</v>
      </c>
      <c r="E21" s="1393"/>
      <c r="F21" s="1395"/>
      <c r="G21" s="1395"/>
      <c r="H21" s="1395"/>
      <c r="I21" s="350"/>
      <c r="J21" s="348"/>
      <c r="K21" s="349"/>
      <c r="L21" s="1323" t="str">
        <f>INDEX(PT_DIFFERENTIATION_NUM_CS,MATCH(C19,PT_DIFFERENTIATION_CS_ID,0))</f>
        <v>1.1.1</v>
      </c>
      <c r="M21" s="299" t="s">
        <v>396</v>
      </c>
      <c r="N21" s="288"/>
      <c r="O21" s="2434" t="str">
        <f>INDEX(PT_DIFFERENTIATION_CS,MATCH(C19,PT_DIFFERENTIATION_CS_ID,0))</f>
        <v>без дифференциации</v>
      </c>
      <c r="P21" s="2434"/>
      <c r="Q21" s="2434"/>
      <c r="R21" s="2434"/>
      <c r="S21" s="2434"/>
      <c r="T21" s="2434"/>
      <c r="U21" s="2434"/>
      <c r="V21" s="2434"/>
      <c r="W21" s="2434"/>
      <c r="X21" s="1286" t="s">
        <v>397</v>
      </c>
      <c r="Z21" s="506"/>
      <c r="AA21" s="506" t="str">
        <f>IF(M21="","",M21)</f>
        <v>Наименование системы теплоснабжения </v>
      </c>
      <c r="AB21" s="506"/>
      <c r="AC21" s="506"/>
    </row>
    <row customHeight="1" ht="21">
      <c r="A22" s="1393" t="s">
        <v>177</v>
      </c>
      <c r="B22" s="1393" t="s">
        <v>178</v>
      </c>
      <c r="C22" s="1393" t="s">
        <v>179</v>
      </c>
      <c r="D22" s="1393" t="s">
        <v>180</v>
      </c>
      <c r="E22" s="1393"/>
      <c r="F22" s="1395"/>
      <c r="G22" s="1395"/>
      <c r="H22" s="1395"/>
      <c r="I22" s="350"/>
      <c r="J22" s="348"/>
      <c r="K22" s="349"/>
      <c r="L22" s="1323" t="str">
        <f>INDEX(PT_DIFFERENTIATION_NUM_IST_TE,MATCH(D19,PT_DIFFERENTIATION_IST_TE_ID,0))</f>
        <v>1.1.1.1</v>
      </c>
      <c r="M22" s="300" t="s">
        <v>398</v>
      </c>
      <c r="N22" s="288"/>
      <c r="O22" s="2434" t="str">
        <f>INDEX(PT_DIFFERENTIATION_IST_TE,MATCH(D19,PT_DIFFERENTIATION_IST_TE_ID,0))</f>
        <v>без дифференциации</v>
      </c>
      <c r="P22" s="2434"/>
      <c r="Q22" s="2434"/>
      <c r="R22" s="2434"/>
      <c r="S22" s="2434"/>
      <c r="T22" s="2434"/>
      <c r="U22" s="2434"/>
      <c r="V22" s="2434"/>
      <c r="W22" s="2434"/>
      <c r="X22" s="1286" t="s">
        <v>399</v>
      </c>
      <c r="Z22" s="506"/>
      <c r="AA22" s="506" t="str">
        <f>IF(M22="","",M22)</f>
        <v>Источник тепловой энергии  </v>
      </c>
      <c r="AB22" s="506"/>
      <c r="AC22" s="506"/>
    </row>
    <row customHeight="1" ht="94.5">
      <c r="A23" s="1393" t="s">
        <v>177</v>
      </c>
      <c r="B23" s="1393" t="s">
        <v>178</v>
      </c>
      <c r="C23" s="1393" t="s">
        <v>179</v>
      </c>
      <c r="D23" s="1393" t="s">
        <v>180</v>
      </c>
      <c r="E23" s="1393"/>
      <c r="F23" s="2435" t="str">
        <f>L22&amp;".1"</f>
        <v>1.1.1.1.1</v>
      </c>
      <c r="I23" s="2111">
        <v>1</v>
      </c>
      <c r="J23" s="1321"/>
      <c r="K23" s="352"/>
      <c r="L23" s="1323" t="str">
        <f>$F$23</f>
        <v>1.1.1.1.1</v>
      </c>
      <c r="M23" s="273" t="s">
        <v>401</v>
      </c>
      <c r="N23" s="288"/>
      <c r="O23" s="2436"/>
      <c r="P23" s="2436"/>
      <c r="Q23" s="2436"/>
      <c r="R23" s="2436"/>
      <c r="S23" s="2436"/>
      <c r="T23" s="2436"/>
      <c r="U23" s="2436"/>
      <c r="V23" s="2436"/>
      <c r="W23" s="2436"/>
      <c r="X23" s="1286" t="s">
        <v>402</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177</v>
      </c>
      <c r="B24" s="1393" t="s">
        <v>178</v>
      </c>
      <c r="C24" s="1393" t="s">
        <v>179</v>
      </c>
      <c r="D24" s="1393" t="s">
        <v>180</v>
      </c>
      <c r="E24" s="1393"/>
      <c r="F24" s="2435"/>
      <c r="G24" s="2082" t="str">
        <f>F23&amp;".1"</f>
        <v>1.1.1.1.1.1</v>
      </c>
      <c r="I24" s="2111"/>
      <c r="J24" s="2111">
        <v>1</v>
      </c>
      <c r="K24" s="353"/>
      <c r="L24" s="1323" t="str">
        <f>$G$24</f>
        <v>1.1.1.1.1.1</v>
      </c>
      <c r="M24" s="274" t="s">
        <v>404</v>
      </c>
      <c r="N24" s="288"/>
      <c r="O24" s="2437"/>
      <c r="P24" s="2438"/>
      <c r="Q24" s="2438"/>
      <c r="R24" s="2438"/>
      <c r="S24" s="2438"/>
      <c r="T24" s="2438"/>
      <c r="U24" s="2438"/>
      <c r="V24" s="2438"/>
      <c r="W24" s="2439"/>
      <c r="X24" s="1286" t="s">
        <v>405</v>
      </c>
      <c r="Z24" s="506"/>
      <c r="AA24" s="506" t="str">
        <f>IF(M24="","",M24)</f>
        <v>Группа потребителей</v>
      </c>
      <c r="AB24" s="506"/>
      <c r="AC24" s="506"/>
    </row>
    <row customHeight="1" ht="11.25">
      <c r="A25" s="1393" t="s">
        <v>177</v>
      </c>
      <c r="B25" s="1393" t="s">
        <v>178</v>
      </c>
      <c r="C25" s="1393" t="s">
        <v>179</v>
      </c>
      <c r="D25" s="1393" t="s">
        <v>180</v>
      </c>
      <c r="E25" s="1393"/>
      <c r="F25" s="2435"/>
      <c r="G25" s="2082"/>
      <c r="H25" s="2082" t="str">
        <f>G24&amp;".1"</f>
        <v>1.1.1.1.1.1.1</v>
      </c>
      <c r="I25" s="2111"/>
      <c r="J25" s="2111"/>
      <c r="K25" s="353">
        <v>1</v>
      </c>
      <c r="L25" s="1323" t="str">
        <f>$H$25</f>
        <v>1.1.1.1.1.1.1</v>
      </c>
      <c r="M25" s="1287"/>
      <c r="N25" s="288"/>
      <c r="O25" s="757"/>
      <c r="P25" s="320"/>
      <c r="Q25" s="757"/>
      <c r="R25" s="1285"/>
      <c r="S25" s="2443"/>
      <c r="T25" s="1981" t="s">
        <v>61</v>
      </c>
      <c r="U25" s="2443"/>
      <c r="V25" s="1981" t="s">
        <v>56</v>
      </c>
      <c r="W25" s="320"/>
      <c r="X25" s="2137" t="s">
        <v>407</v>
      </c>
      <c r="Y25" s="517">
        <f>STRCHECKDATE(O26:W26)</f>
      </c>
      <c r="Z25" s="506"/>
      <c r="AA25" s="506" t="str">
        <f>IF(M25="","",M25)</f>
        <v/>
      </c>
      <c r="AB25" s="506"/>
      <c r="AC25" s="506"/>
    </row>
    <row customHeight="1" ht="11.25">
      <c r="A26" s="1393" t="s">
        <v>177</v>
      </c>
      <c r="B26" s="1393" t="s">
        <v>178</v>
      </c>
      <c r="C26" s="1393" t="s">
        <v>179</v>
      </c>
      <c r="D26" s="1393" t="s">
        <v>180</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177</v>
      </c>
      <c r="B27" s="1393" t="s">
        <v>178</v>
      </c>
      <c r="C27" s="1393" t="s">
        <v>179</v>
      </c>
      <c r="D27" s="1393" t="s">
        <v>180</v>
      </c>
      <c r="E27" s="1393"/>
      <c r="F27" s="2435"/>
      <c r="G27" s="2082"/>
      <c r="I27" s="2111"/>
      <c r="J27" s="2111"/>
      <c r="K27" s="352"/>
      <c r="L27" s="1308"/>
      <c r="M27" s="276" t="s">
        <v>408</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177</v>
      </c>
      <c r="B28" s="1393" t="s">
        <v>178</v>
      </c>
      <c r="C28" s="1393" t="s">
        <v>179</v>
      </c>
      <c r="D28" s="1393" t="s">
        <v>180</v>
      </c>
      <c r="E28" s="1393"/>
      <c r="F28" s="2435"/>
      <c r="I28" s="2111"/>
      <c r="J28" s="1321"/>
      <c r="K28" s="352"/>
      <c r="L28" s="1308"/>
      <c r="M28" s="275" t="s">
        <v>409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177</v>
      </c>
      <c r="B29" s="1393" t="s">
        <v>178</v>
      </c>
      <c r="C29" s="1393" t="s">
        <v>179</v>
      </c>
      <c r="D29" s="1393" t="s">
        <v>180</v>
      </c>
      <c r="E29" s="1393"/>
      <c r="F29" s="1395"/>
      <c r="G29" s="1395"/>
      <c r="H29" s="543"/>
      <c r="I29" s="356"/>
      <c r="J29" s="376"/>
      <c r="K29" s="351"/>
      <c r="L29" s="1308"/>
      <c r="M29" s="364" t="s">
        <v>410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177</v>
      </c>
      <c r="B30" s="1393" t="s">
        <v>178</v>
      </c>
      <c r="C30" s="1393" t="s">
        <v>179</v>
      </c>
      <c r="D30" s="1393"/>
      <c r="E30" s="1393" t="s">
        <v>578</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177</v>
      </c>
      <c r="B31" s="1393" t="s">
        <v>178</v>
      </c>
      <c r="C31" s="1393"/>
      <c r="D31" s="1393"/>
      <c r="E31" s="1393" t="s">
        <v>2145</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2146</v>
      </c>
      <c r="B32" s="1393"/>
      <c r="C32" s="1393"/>
      <c r="D32" s="1393"/>
      <c r="E32" s="1393" t="s">
        <v>103</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655" customFormat="1" customHeight="1" ht="11.25">
      <c r="A33" s="1393"/>
      <c r="B33" s="1393"/>
      <c r="C33" s="1393"/>
      <c r="D33" s="1393"/>
      <c r="E33" s="1393" t="s">
        <v>164</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710</v>
      </c>
      <c r="M35" s="2106" t="s">
        <v>2147</v>
      </c>
      <c r="N35" s="2106"/>
      <c r="O35" s="2106"/>
      <c r="P35" s="2106"/>
      <c r="Q35" s="2106"/>
      <c r="R35" s="2106"/>
      <c r="S35" s="2106"/>
      <c r="T35" s="2106"/>
      <c r="U35" s="2106"/>
      <c r="V35" s="2106"/>
      <c r="W35" s="2106"/>
      <c r="X35" s="2106"/>
    </row>
    <row customHeight="1" ht="104.25">
      <c r="H36" s="543"/>
      <c r="I36" s="1333"/>
      <c r="M36" s="2106" t="s">
        <v>2148</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CFD84-6B7C-94D4-AEA8-6D311F36CE0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042" width="11.57421875" customWidth="1"/>
    <col min="2" max="2" style="3042" width="10.7109375" customWidth="1"/>
    <col min="3" max="3" style="3042" width="10.00390625" customWidth="1"/>
    <col min="4" max="4" style="3042" width="12.8515625" customWidth="1"/>
    <col min="5" max="5" style="3042" width="12.28125" customWidth="1"/>
    <col min="6" max="8" style="6180" width="12.28125" customWidth="1"/>
    <col min="9" max="9" style="6180" width="3.7109375" customWidth="1"/>
    <col min="10" max="11" style="3949" width="3.7109375" customWidth="1"/>
    <col min="12" max="12" style="3950" width="12.7109375" customWidth="1"/>
    <col min="13" max="13" style="3042" width="32.00390625" customWidth="1"/>
    <col min="14" max="14" style="3042" width="1.7109375" customWidth="1"/>
    <col min="15" max="18" style="3042" width="24.7109375" customWidth="1"/>
    <col min="19" max="19" style="3042" width="11.7109375" customWidth="1"/>
    <col min="20" max="20" style="3042" width="3.7109375" customWidth="1"/>
    <col min="21" max="21" style="3042" width="11.7109375" customWidth="1"/>
    <col min="22" max="22" style="3042" width="8.57421875" customWidth="1"/>
    <col min="23" max="23" style="3042" width="4.7109375" customWidth="1"/>
    <col min="24" max="24" style="3042"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Филиал "Шатурская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44" customFormat="1" customHeight="1" ht="45">
      <c r="F8" s="1267"/>
      <c r="G8" s="1267"/>
      <c r="H8" s="1267"/>
      <c r="L8" s="1306"/>
      <c r="M8" s="283" t="s">
        <v>38</v>
      </c>
      <c r="N8" s="292"/>
      <c r="O8" s="2100" t="str">
        <f>IF(TITLE_NAME_OR_PR_CHANGE="",IF(TITLE_NAME_OR_PR="","",TITLE_NAME_OR_PR),TITLE_NAME_OR_PR_CHANGE)</f>
        <v>Комитет по ценам и тарифам Московской области</v>
      </c>
      <c r="P8" s="2100"/>
      <c r="Q8" s="2100"/>
      <c r="R8" s="2100"/>
      <c r="S8" s="2100"/>
      <c r="T8" s="2100"/>
      <c r="U8" s="2100"/>
      <c r="V8" s="322"/>
      <c r="W8" s="322"/>
      <c r="X8" s="268"/>
      <c r="Y8" s="368"/>
      <c r="Z8" s="368"/>
      <c r="AA8" s="368"/>
      <c r="AB8" s="368"/>
      <c r="AC8" s="368"/>
    </row>
    <row s="3644" customFormat="1" customHeight="1" ht="22.5">
      <c r="F9" s="1267"/>
      <c r="G9" s="1267"/>
      <c r="H9" s="1267"/>
      <c r="L9" s="1306"/>
      <c r="M9" s="283" t="s">
        <v>417</v>
      </c>
      <c r="N9" s="292"/>
      <c r="O9" s="2100" t="str">
        <f>IF(TITLE_DATE_CHANGE_PERIOD="",IF(TITLE_DATE_PR="","",TITLE_DATE_PR),TITLE_DATE_CHANGE_PERIOD)</f>
        <v>45280.432291666664</v>
      </c>
      <c r="P9" s="2100"/>
      <c r="Q9" s="2100"/>
      <c r="R9" s="2100"/>
      <c r="S9" s="2100"/>
      <c r="T9" s="2100"/>
      <c r="U9" s="2100"/>
      <c r="V9" s="322"/>
      <c r="W9" s="322"/>
      <c r="X9" s="268"/>
      <c r="Y9" s="368"/>
      <c r="Z9" s="368"/>
      <c r="AA9" s="368"/>
      <c r="AB9" s="368"/>
      <c r="AC9" s="368"/>
    </row>
    <row s="3644" customFormat="1" customHeight="1" ht="22.5">
      <c r="F10" s="1267"/>
      <c r="G10" s="1267"/>
      <c r="H10" s="1267"/>
      <c r="L10" s="1269"/>
      <c r="M10" s="283" t="s">
        <v>418</v>
      </c>
      <c r="N10" s="292"/>
      <c r="O10" s="2100" t="str">
        <f>IF(TITLE_NUMBER_PR_CHANGE="",IF(TITLE_NUMBER_PR="","",TITLE_NUMBER_PR),TITLE_NUMBER_PR_CHANGE)</f>
        <v>313-Р</v>
      </c>
      <c r="P10" s="2100"/>
      <c r="Q10" s="2100"/>
      <c r="R10" s="2100"/>
      <c r="S10" s="2100"/>
      <c r="T10" s="2100"/>
      <c r="U10" s="2100"/>
      <c r="V10" s="322"/>
      <c r="W10" s="322"/>
      <c r="X10" s="268"/>
      <c r="Y10" s="368"/>
      <c r="Z10" s="368"/>
      <c r="AA10" s="368"/>
      <c r="AB10" s="368"/>
      <c r="AC10" s="368"/>
    </row>
    <row s="3644" customFormat="1" customHeight="1" ht="22.5">
      <c r="F11" s="1267"/>
      <c r="G11" s="1267"/>
      <c r="H11" s="1267"/>
      <c r="L11" s="1269"/>
      <c r="M11" s="283" t="s">
        <v>40</v>
      </c>
      <c r="N11" s="292"/>
      <c r="O11"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P11" s="2100"/>
      <c r="Q11" s="2100"/>
      <c r="R11" s="2100"/>
      <c r="S11" s="2100"/>
      <c r="T11" s="2100"/>
      <c r="U11" s="2100"/>
      <c r="V11" s="322"/>
      <c r="W11" s="322"/>
      <c r="X11" s="268"/>
      <c r="Y11" s="368"/>
      <c r="Z11" s="368"/>
      <c r="AA11" s="368"/>
      <c r="AB11" s="368"/>
      <c r="AC11" s="368"/>
    </row>
    <row s="3644" customFormat="1" customHeight="1" ht="11.25" hidden="1">
      <c r="F12" s="1267"/>
      <c r="G12" s="1267"/>
      <c r="H12" s="1267"/>
      <c r="L12" s="2440"/>
      <c r="M12" s="2440"/>
      <c r="N12" s="1317"/>
      <c r="O12" s="322"/>
      <c r="P12" s="322"/>
      <c r="Q12" s="322"/>
      <c r="R12" s="322"/>
      <c r="S12" s="322"/>
      <c r="T12" s="322"/>
      <c r="U12" s="322"/>
      <c r="V12" s="266" t="s">
        <v>421</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295</v>
      </c>
      <c r="M14" s="1971"/>
      <c r="N14" s="1971"/>
      <c r="O14" s="1971"/>
      <c r="P14" s="1971"/>
      <c r="Q14" s="1971"/>
      <c r="R14" s="1971"/>
      <c r="S14" s="1971"/>
      <c r="T14" s="1971"/>
      <c r="U14" s="1971"/>
      <c r="V14" s="1971"/>
      <c r="W14" s="1971"/>
      <c r="X14" s="1971" t="s">
        <v>296</v>
      </c>
    </row>
    <row customHeight="1" ht="14.25">
      <c r="J15" s="377"/>
      <c r="K15" s="377"/>
      <c r="L15" s="2125" t="s">
        <v>87</v>
      </c>
      <c r="M15" s="2062" t="s">
        <v>423</v>
      </c>
      <c r="N15" s="289"/>
      <c r="O15" s="2126" t="s">
        <v>2144</v>
      </c>
      <c r="P15" s="2127"/>
      <c r="Q15" s="2127"/>
      <c r="R15" s="2127"/>
      <c r="S15" s="2127"/>
      <c r="T15" s="2127"/>
      <c r="U15" s="2128"/>
      <c r="V15" s="2129" t="s">
        <v>425</v>
      </c>
      <c r="W15" s="2132" t="s">
        <v>1063</v>
      </c>
      <c r="X15" s="1971"/>
    </row>
    <row customHeight="1" ht="33.75">
      <c r="J16" s="377"/>
      <c r="K16" s="377"/>
      <c r="L16" s="2125"/>
      <c r="M16" s="2062"/>
      <c r="N16" s="1038"/>
      <c r="O16" s="2135" t="s">
        <v>428</v>
      </c>
      <c r="P16" s="2135" t="s">
        <v>429</v>
      </c>
      <c r="Q16" s="2118" t="s">
        <v>430</v>
      </c>
      <c r="R16" s="2120"/>
      <c r="S16" s="2118" t="s">
        <v>446</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2149</v>
      </c>
      <c r="B19" s="1296" t="s">
        <v>2150</v>
      </c>
      <c r="C19" s="1296" t="s">
        <v>2151</v>
      </c>
      <c r="D19" s="1296" t="s">
        <v>2152</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393</v>
      </c>
      <c r="Z19" s="506"/>
      <c r="AA19" s="506" t="str">
        <f>IF(M19="","",M19)</f>
        <v>Наименование тарифа</v>
      </c>
      <c r="AB19" s="506"/>
      <c r="AC19" s="506"/>
    </row>
    <row customHeight="1" ht="21">
      <c r="A20" s="1296" t="s">
        <v>2149</v>
      </c>
      <c r="B20" s="1296" t="s">
        <v>2150</v>
      </c>
      <c r="C20" s="1296" t="s">
        <v>2151</v>
      </c>
      <c r="D20" s="1296" t="s">
        <v>2152</v>
      </c>
      <c r="E20" s="1296"/>
      <c r="F20" s="694"/>
      <c r="G20" s="694"/>
      <c r="H20" s="694"/>
      <c r="I20" s="1320"/>
      <c r="J20" s="348"/>
      <c r="K20" s="349"/>
      <c r="L20" s="1323">
        <f>INDEX(PT_DIFFERENTIATION_NUM_TER,MATCH(B19,PT_DIFFERENTIATION_TER_ID,0))</f>
      </c>
      <c r="M20" s="298" t="s">
        <v>394</v>
      </c>
      <c r="N20" s="288"/>
      <c r="O20" s="2434">
        <f>INDEX(PT_DIFFERENTIATION_TER,MATCH(B19,PT_DIFFERENTIATION_TER_ID,0))</f>
      </c>
      <c r="P20" s="2434"/>
      <c r="Q20" s="2434"/>
      <c r="R20" s="2434"/>
      <c r="S20" s="2434"/>
      <c r="T20" s="2434"/>
      <c r="U20" s="2434"/>
      <c r="V20" s="2434"/>
      <c r="W20" s="2434"/>
      <c r="X20" s="1286" t="s">
        <v>395</v>
      </c>
      <c r="Z20" s="506"/>
      <c r="AA20" s="506" t="str">
        <f>IF(M20="","",M20)</f>
        <v>Территория действия тарифа</v>
      </c>
      <c r="AB20" s="506"/>
      <c r="AC20" s="506"/>
    </row>
    <row customHeight="1" ht="22.5">
      <c r="A21" s="1296" t="s">
        <v>2149</v>
      </c>
      <c r="B21" s="1296" t="s">
        <v>2150</v>
      </c>
      <c r="C21" s="1296" t="s">
        <v>2151</v>
      </c>
      <c r="D21" s="1296" t="s">
        <v>2152</v>
      </c>
      <c r="E21" s="1296"/>
      <c r="F21" s="694"/>
      <c r="G21" s="694"/>
      <c r="H21" s="694"/>
      <c r="I21" s="350"/>
      <c r="J21" s="348"/>
      <c r="K21" s="349"/>
      <c r="L21" s="1323">
        <f>INDEX(PT_DIFFERENTIATION_NUM_CS,MATCH(C19,PT_DIFFERENTIATION_CS_ID,0))</f>
      </c>
      <c r="M21" s="299" t="s">
        <v>396</v>
      </c>
      <c r="N21" s="288"/>
      <c r="O21" s="2434">
        <f>INDEX(PT_DIFFERENTIATION_CS,MATCH(C19,PT_DIFFERENTIATION_CS_ID,0))</f>
      </c>
      <c r="P21" s="2434"/>
      <c r="Q21" s="2434"/>
      <c r="R21" s="2434"/>
      <c r="S21" s="2434"/>
      <c r="T21" s="2434"/>
      <c r="U21" s="2434"/>
      <c r="V21" s="2434"/>
      <c r="W21" s="2434"/>
      <c r="X21" s="1286" t="s">
        <v>397</v>
      </c>
      <c r="Z21" s="506"/>
      <c r="AA21" s="506" t="str">
        <f>IF(M21="","",M21)</f>
        <v>Наименование системы теплоснабжения </v>
      </c>
      <c r="AB21" s="506"/>
      <c r="AC21" s="506"/>
    </row>
    <row customHeight="1" ht="21">
      <c r="A22" s="1296" t="s">
        <v>2149</v>
      </c>
      <c r="B22" s="1296" t="s">
        <v>2150</v>
      </c>
      <c r="C22" s="1296" t="s">
        <v>2151</v>
      </c>
      <c r="D22" s="1296" t="s">
        <v>2152</v>
      </c>
      <c r="E22" s="1296"/>
      <c r="F22" s="694"/>
      <c r="G22" s="694"/>
      <c r="H22" s="694"/>
      <c r="I22" s="350"/>
      <c r="J22" s="348"/>
      <c r="K22" s="349"/>
      <c r="L22" s="1323">
        <f>INDEX(PT_DIFFERENTIATION_NUM_IST_TE,MATCH(D19,PT_DIFFERENTIATION_IST_TE_ID,0))</f>
      </c>
      <c r="M22" s="300" t="s">
        <v>398</v>
      </c>
      <c r="N22" s="288"/>
      <c r="O22" s="2434">
        <f>INDEX(PT_DIFFERENTIATION_IST_TE,MATCH(D19,PT_DIFFERENTIATION_IST_TE_ID,0))</f>
      </c>
      <c r="P22" s="2434"/>
      <c r="Q22" s="2434"/>
      <c r="R22" s="2434"/>
      <c r="S22" s="2434"/>
      <c r="T22" s="2434"/>
      <c r="U22" s="2434"/>
      <c r="V22" s="2434"/>
      <c r="W22" s="2434"/>
      <c r="X22" s="1286" t="s">
        <v>399</v>
      </c>
      <c r="Z22" s="506"/>
      <c r="AA22" s="506" t="str">
        <f>IF(M22="","",M22)</f>
        <v>Источник тепловой энергии  </v>
      </c>
      <c r="AB22" s="506"/>
      <c r="AC22" s="506"/>
    </row>
    <row customHeight="1" ht="94.5">
      <c r="A23" s="1296" t="s">
        <v>2149</v>
      </c>
      <c r="B23" s="1296" t="s">
        <v>2150</v>
      </c>
      <c r="C23" s="1296" t="s">
        <v>2151</v>
      </c>
      <c r="D23" s="1296" t="s">
        <v>2152</v>
      </c>
      <c r="E23" s="1296"/>
      <c r="F23" s="1969">
        <f>L22&amp;".1"</f>
      </c>
      <c r="I23" s="2111">
        <v>1</v>
      </c>
      <c r="J23" s="1321"/>
      <c r="K23" s="352"/>
      <c r="L23" s="1323">
        <f>$F$23</f>
      </c>
      <c r="M23" s="273" t="s">
        <v>401</v>
      </c>
      <c r="N23" s="288"/>
      <c r="O23" s="2436"/>
      <c r="P23" s="2436"/>
      <c r="Q23" s="2436"/>
      <c r="R23" s="2436"/>
      <c r="S23" s="2436"/>
      <c r="T23" s="2436"/>
      <c r="U23" s="2436"/>
      <c r="V23" s="2436"/>
      <c r="W23" s="2436"/>
      <c r="X23" s="1286" t="s">
        <v>402</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2149</v>
      </c>
      <c r="B24" s="1296" t="s">
        <v>2150</v>
      </c>
      <c r="C24" s="1296" t="s">
        <v>2151</v>
      </c>
      <c r="D24" s="1296" t="s">
        <v>2152</v>
      </c>
      <c r="E24" s="1296"/>
      <c r="F24" s="1969"/>
      <c r="G24" s="1953">
        <f>F23&amp;".1"</f>
      </c>
      <c r="I24" s="2111"/>
      <c r="J24" s="2111">
        <v>1</v>
      </c>
      <c r="K24" s="353"/>
      <c r="L24" s="1323">
        <f>$G$24</f>
      </c>
      <c r="M24" s="274" t="s">
        <v>404</v>
      </c>
      <c r="N24" s="288"/>
      <c r="O24" s="2437"/>
      <c r="P24" s="2438"/>
      <c r="Q24" s="2438"/>
      <c r="R24" s="2438"/>
      <c r="S24" s="2438"/>
      <c r="T24" s="2438"/>
      <c r="U24" s="2438"/>
      <c r="V24" s="2438"/>
      <c r="W24" s="2439"/>
      <c r="X24" s="1286" t="s">
        <v>405</v>
      </c>
      <c r="Z24" s="506"/>
      <c r="AA24" s="506" t="str">
        <f>IF(M24="","",M24)</f>
        <v>Группа потребителей</v>
      </c>
      <c r="AB24" s="506"/>
      <c r="AC24" s="506"/>
    </row>
    <row customHeight="1" ht="11.25">
      <c r="A25" s="1296" t="s">
        <v>2149</v>
      </c>
      <c r="B25" s="1296" t="s">
        <v>2150</v>
      </c>
      <c r="C25" s="1296" t="s">
        <v>2151</v>
      </c>
      <c r="D25" s="1296" t="s">
        <v>2152</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407</v>
      </c>
      <c r="Y25" s="517">
        <f>STRCHECKDATE(O26:W26)</f>
      </c>
      <c r="Z25" s="506"/>
      <c r="AA25" s="506" t="str">
        <f>IF(M25="","",M25)</f>
        <v/>
      </c>
      <c r="AB25" s="506"/>
      <c r="AC25" s="506"/>
    </row>
    <row customHeight="1" ht="11.25">
      <c r="A26" s="1296" t="s">
        <v>2149</v>
      </c>
      <c r="B26" s="1296" t="s">
        <v>2150</v>
      </c>
      <c r="C26" s="1296" t="s">
        <v>2151</v>
      </c>
      <c r="D26" s="1296" t="s">
        <v>2152</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2149</v>
      </c>
      <c r="B27" s="1296" t="s">
        <v>2150</v>
      </c>
      <c r="C27" s="1296" t="s">
        <v>2151</v>
      </c>
      <c r="D27" s="1296" t="s">
        <v>2152</v>
      </c>
      <c r="E27" s="1296"/>
      <c r="F27" s="1969"/>
      <c r="G27" s="1953"/>
      <c r="I27" s="2111"/>
      <c r="J27" s="2111"/>
      <c r="K27" s="352"/>
      <c r="L27" s="1308"/>
      <c r="M27" s="276" t="s">
        <v>408</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2149</v>
      </c>
      <c r="B28" s="1296" t="s">
        <v>2150</v>
      </c>
      <c r="C28" s="1296" t="s">
        <v>2151</v>
      </c>
      <c r="D28" s="1296" t="s">
        <v>2152</v>
      </c>
      <c r="E28" s="1296"/>
      <c r="F28" s="1969"/>
      <c r="I28" s="2111"/>
      <c r="J28" s="1321"/>
      <c r="K28" s="352"/>
      <c r="L28" s="1308"/>
      <c r="M28" s="275" t="s">
        <v>409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2149</v>
      </c>
      <c r="B29" s="1296" t="s">
        <v>2150</v>
      </c>
      <c r="C29" s="1296" t="s">
        <v>2151</v>
      </c>
      <c r="D29" s="1296" t="s">
        <v>2152</v>
      </c>
      <c r="E29" s="1296"/>
      <c r="F29" s="694"/>
      <c r="G29" s="694"/>
      <c r="H29" s="515"/>
      <c r="I29" s="356"/>
      <c r="J29" s="376"/>
      <c r="K29" s="351"/>
      <c r="L29" s="1308"/>
      <c r="M29" s="364" t="s">
        <v>410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2149</v>
      </c>
      <c r="B30" s="1296" t="s">
        <v>2150</v>
      </c>
      <c r="C30" s="1296" t="s">
        <v>2151</v>
      </c>
      <c r="D30" s="1296"/>
      <c r="E30" s="1296" t="s">
        <v>578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2149</v>
      </c>
      <c r="B31" s="1296" t="s">
        <v>2150</v>
      </c>
      <c r="C31" s="1296"/>
      <c r="D31" s="1296"/>
      <c r="E31" s="1296" t="s">
        <v>2145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2153</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655" customFormat="1" customHeight="1" ht="11.25">
      <c r="A33" s="1296"/>
      <c r="B33" s="1296"/>
      <c r="C33" s="1296"/>
      <c r="D33" s="1296"/>
      <c r="E33" s="1296" t="s">
        <v>164</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710</v>
      </c>
      <c r="M35" s="2106" t="s">
        <v>2147</v>
      </c>
      <c r="N35" s="2106"/>
      <c r="O35" s="2106"/>
      <c r="P35" s="2106"/>
      <c r="Q35" s="2106"/>
      <c r="R35" s="2106"/>
      <c r="S35" s="2106"/>
      <c r="T35" s="2106"/>
      <c r="U35" s="2106"/>
      <c r="V35" s="2106"/>
      <c r="W35" s="2106"/>
      <c r="X35" s="2106"/>
    </row>
    <row customHeight="1" ht="104.25">
      <c r="F36" s="1333"/>
      <c r="G36" s="1333"/>
      <c r="H36" s="515"/>
      <c r="I36" s="1333"/>
      <c r="M36" s="2106" t="s">
        <v>2148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85048-AE4B-4098-B2C6-13B211C715A2}"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6" width="9.140625" hidden="1"/>
    <col min="3" max="4" style="2746" width="3.7109375" customWidth="1"/>
    <col min="5" max="6" style="2746" width="16.00390625" customWidth="1"/>
    <col min="7" max="7" style="2746" width="11.57421875" customWidth="1"/>
    <col min="8" max="9" style="2746" width="3.7109375" customWidth="1"/>
    <col min="10" max="10" style="2746" width="13.140625" customWidth="1"/>
    <col min="11" max="11" style="2746" width="0.28125" customWidth="1"/>
    <col min="12" max="13" style="2746" width="10.7109375" customWidth="1"/>
    <col min="14" max="15" style="2746" width="3.7109375" customWidth="1"/>
    <col min="16" max="16" style="2746" width="19.7109375" customWidth="1"/>
    <col min="17" max="17" style="2746" width="0.28125" customWidth="1"/>
    <col min="18" max="19" style="2746" width="10.7109375" customWidth="1"/>
    <col min="20" max="21" style="2746" width="3.7109375" customWidth="1"/>
    <col min="22" max="22" style="2746" width="25.7109375" customWidth="1"/>
    <col min="23" max="23" style="2746" width="0.28125" customWidth="1"/>
    <col min="24" max="25" style="2746" width="10.7109375" customWidth="1"/>
    <col min="26" max="27" style="2746" width="3.7109375" customWidth="1"/>
    <col min="28" max="28" style="2746" width="16.421875" customWidth="1"/>
    <col min="29" max="29" style="2746" width="0.28125" customWidth="1"/>
    <col min="30" max="31" style="2746" width="10.7109375" customWidth="1"/>
    <col min="32" max="33" style="2746" width="3.7109375" customWidth="1"/>
    <col min="34" max="34" style="2746" width="8.7109375" customWidth="1"/>
    <col min="35" max="35" style="2746" width="21.7109375" customWidth="1"/>
    <col min="36" max="36" style="2665" width="9.140625"/>
    <col min="37" max="37" style="3040"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3036" customFormat="1" customHeight="1" ht="11.25" hidden="1">
      <c r="L2" s="1593" t="s">
        <v>274</v>
      </c>
      <c r="M2" s="1593" t="s">
        <v>275</v>
      </c>
      <c r="R2" s="1593" t="s">
        <v>276</v>
      </c>
      <c r="S2" s="1593" t="s">
        <v>275</v>
      </c>
      <c r="X2" s="1593" t="s">
        <v>274</v>
      </c>
      <c r="Y2" s="1593" t="s">
        <v>275</v>
      </c>
      <c r="AD2" s="1593" t="s">
        <v>274</v>
      </c>
      <c r="AE2" s="1593" t="s">
        <v>275</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3038"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6" customFormat="1" customHeight="1" ht="33">
      <c r="A4" s="1164"/>
      <c r="B4" s="1163"/>
      <c r="C4" s="1545"/>
      <c r="D4" s="2027" t="s">
        <v>277</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3049" customFormat="1" customHeight="1" ht="14.25">
      <c r="A5" s="1672"/>
      <c r="B5" s="1671"/>
      <c r="C5" s="1545"/>
      <c r="D5" s="2053" t="str">
        <f>IF(org=0,"Не определено",org)</f>
        <v>Филиал "Шатурская ГРЭС" ПАО "Юнипро"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6"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87</v>
      </c>
      <c r="E8" s="1971" t="s">
        <v>104</v>
      </c>
      <c r="F8" s="2029" t="s">
        <v>121</v>
      </c>
      <c r="G8" s="2030"/>
      <c r="H8" s="2029" t="s">
        <v>87</v>
      </c>
      <c r="I8" s="2030"/>
      <c r="J8" s="1971" t="s">
        <v>122</v>
      </c>
      <c r="K8" s="1596"/>
      <c r="L8" s="2033" t="s">
        <v>278</v>
      </c>
      <c r="M8" s="2033"/>
      <c r="N8" s="2033"/>
      <c r="O8" s="2033"/>
      <c r="P8" s="2033"/>
      <c r="Q8" s="1597"/>
      <c r="R8" s="1950" t="s">
        <v>279</v>
      </c>
      <c r="S8" s="2034"/>
      <c r="T8" s="2034"/>
      <c r="U8" s="2034"/>
      <c r="V8" s="2034"/>
      <c r="W8" s="1597"/>
      <c r="X8" s="2035" t="s">
        <v>280</v>
      </c>
      <c r="Y8" s="2035"/>
      <c r="Z8" s="2035"/>
      <c r="AA8" s="2035"/>
      <c r="AB8" s="2035"/>
      <c r="AC8" s="1598"/>
      <c r="AD8" s="1971" t="s">
        <v>281</v>
      </c>
      <c r="AE8" s="1971"/>
      <c r="AF8" s="1971"/>
      <c r="AG8" s="1971"/>
      <c r="AH8" s="1955"/>
      <c r="AI8" s="1971" t="s">
        <v>282</v>
      </c>
      <c r="AJ8" s="1614"/>
    </row>
    <row customHeight="1" ht="22.5">
      <c r="D9" s="1971"/>
      <c r="E9" s="1971"/>
      <c r="F9" s="2028" t="s">
        <v>88</v>
      </c>
      <c r="G9" s="2028" t="s">
        <v>127</v>
      </c>
      <c r="H9" s="2031"/>
      <c r="I9" s="2032"/>
      <c r="J9" s="1955"/>
      <c r="K9" s="1599"/>
      <c r="L9" s="1971" t="s">
        <v>283</v>
      </c>
      <c r="M9" s="1955"/>
      <c r="N9" s="2029" t="s">
        <v>87</v>
      </c>
      <c r="O9" s="2030"/>
      <c r="P9" s="1971" t="s">
        <v>128</v>
      </c>
      <c r="Q9" s="1596"/>
      <c r="R9" s="1971" t="s">
        <v>283</v>
      </c>
      <c r="S9" s="1955"/>
      <c r="T9" s="2029" t="s">
        <v>87</v>
      </c>
      <c r="U9" s="2030"/>
      <c r="V9" s="1971" t="s">
        <v>128</v>
      </c>
      <c r="W9" s="1596"/>
      <c r="X9" s="1971" t="s">
        <v>283</v>
      </c>
      <c r="Y9" s="1955"/>
      <c r="Z9" s="2029" t="s">
        <v>87</v>
      </c>
      <c r="AA9" s="2030"/>
      <c r="AB9" s="1971" t="s">
        <v>284</v>
      </c>
      <c r="AC9" s="1596"/>
      <c r="AD9" s="1971" t="s">
        <v>283</v>
      </c>
      <c r="AE9" s="1955"/>
      <c r="AF9" s="2029" t="s">
        <v>87</v>
      </c>
      <c r="AG9" s="2030"/>
      <c r="AH9" s="1955" t="s">
        <v>284</v>
      </c>
      <c r="AI9" s="1971"/>
      <c r="AJ9" s="1614"/>
    </row>
    <row customHeight="1" ht="22.5">
      <c r="D10" s="2028"/>
      <c r="E10" s="2028"/>
      <c r="F10" s="2036"/>
      <c r="G10" s="2036"/>
      <c r="H10" s="2037"/>
      <c r="I10" s="2038"/>
      <c r="J10" s="2029"/>
      <c r="K10" s="1599"/>
      <c r="L10" s="1618" t="s">
        <v>285</v>
      </c>
      <c r="M10" s="1613" t="s">
        <v>286</v>
      </c>
      <c r="N10" s="2031"/>
      <c r="O10" s="2032"/>
      <c r="P10" s="2028"/>
      <c r="Q10" s="1596"/>
      <c r="R10" s="1618" t="s">
        <v>285</v>
      </c>
      <c r="S10" s="1613" t="s">
        <v>286</v>
      </c>
      <c r="T10" s="2031"/>
      <c r="U10" s="2032"/>
      <c r="V10" s="2028"/>
      <c r="W10" s="1596"/>
      <c r="X10" s="1618" t="s">
        <v>285</v>
      </c>
      <c r="Y10" s="1613" t="s">
        <v>286</v>
      </c>
      <c r="Z10" s="2031"/>
      <c r="AA10" s="2032"/>
      <c r="AB10" s="2028"/>
      <c r="AC10" s="1596"/>
      <c r="AD10" s="1618" t="s">
        <v>285</v>
      </c>
      <c r="AE10" s="1613" t="s">
        <v>286</v>
      </c>
      <c r="AF10" s="2031"/>
      <c r="AG10" s="2032"/>
      <c r="AH10" s="2029"/>
      <c r="AI10" s="2028"/>
      <c r="AJ10" s="1614"/>
      <c r="AK10" s="240" t="s">
        <v>287</v>
      </c>
      <c r="AL10" s="240" t="s">
        <v>129</v>
      </c>
    </row>
    <row customHeight="1" ht="14.25">
      <c r="D11" s="2039" t="s">
        <v>108</v>
      </c>
      <c r="E11" s="2041" t="s">
        <v>288</v>
      </c>
      <c r="F11" s="2041" t="s">
        <v>289</v>
      </c>
      <c r="G11" s="2044" t="s">
        <v>56</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3038"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109</v>
      </c>
      <c r="E17" s="2041" t="s">
        <v>288</v>
      </c>
      <c r="F17" s="2041" t="s">
        <v>290</v>
      </c>
      <c r="G17" s="2044" t="s">
        <v>56</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3038"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89</v>
      </c>
      <c r="E23" s="2041" t="s">
        <v>288</v>
      </c>
      <c r="F23" s="2041" t="s">
        <v>291</v>
      </c>
      <c r="G23" s="2044" t="s">
        <v>56</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97</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3038"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90</v>
      </c>
      <c r="E29" s="2041" t="s">
        <v>288</v>
      </c>
      <c r="F29" s="2041" t="s">
        <v>292</v>
      </c>
      <c r="G29" s="2044" t="s">
        <v>56</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3038"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110</v>
      </c>
      <c r="E35" s="2041" t="s">
        <v>288</v>
      </c>
      <c r="F35" s="2041" t="s">
        <v>293</v>
      </c>
      <c r="G35" s="2044" t="s">
        <v>56</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3038"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047E8-0AE2-4F42-BBCD-EAD3A74307E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042" width="10.57421875"/>
    <col min="2" max="2" style="3042" width="11.00390625" customWidth="1"/>
    <col min="3" max="3" style="3042" width="10.57421875"/>
    <col min="4" max="4" style="3042" width="11.8515625" customWidth="1"/>
    <col min="5" max="5" style="3042" width="12.28125" customWidth="1"/>
    <col min="6" max="8" style="6180" width="12.28125" customWidth="1"/>
    <col min="9" max="9" style="6180" width="3.7109375" customWidth="1"/>
    <col min="10" max="11" style="3949" width="3.7109375" customWidth="1"/>
    <col min="12" max="12" style="3950" width="12.7109375" customWidth="1"/>
    <col min="13" max="13" style="3042" width="32.00390625" customWidth="1"/>
    <col min="14" max="14" style="3042" width="1.7109375" customWidth="1"/>
    <col min="15" max="18" style="3042" width="24.7109375" customWidth="1"/>
    <col min="19" max="19" style="3042" width="11.7109375" customWidth="1"/>
    <col min="20" max="20" style="3042" width="3.7109375" customWidth="1"/>
    <col min="21" max="21" style="3042" width="11.7109375" customWidth="1"/>
    <col min="22" max="22" style="3042" width="8.57421875" customWidth="1"/>
    <col min="23" max="23" style="3042" width="4.7109375" customWidth="1"/>
    <col min="24" max="24" style="3042"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Филиал "Шатурская ГРЭС" ПАО "Юнипро"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644" customFormat="1" customHeight="1" ht="45">
      <c r="F8" s="1267"/>
      <c r="G8" s="1267"/>
      <c r="H8" s="1267"/>
      <c r="L8" s="1306"/>
      <c r="M8" s="283" t="s">
        <v>38</v>
      </c>
      <c r="N8" s="292"/>
      <c r="O8" s="2100" t="str">
        <f>IF(TITLE_NAME_OR_PR_CHANGE="",IF(TITLE_NAME_OR_PR="","",TITLE_NAME_OR_PR),TITLE_NAME_OR_PR_CHANGE)</f>
        <v>Комитет по ценам и тарифам Московской области</v>
      </c>
      <c r="P8" s="2100"/>
      <c r="Q8" s="2100"/>
      <c r="R8" s="2100"/>
      <c r="S8" s="2100"/>
      <c r="T8" s="2100"/>
      <c r="U8" s="2100"/>
      <c r="V8" s="322"/>
      <c r="W8" s="322"/>
      <c r="X8" s="268"/>
      <c r="Y8" s="368"/>
      <c r="Z8" s="368"/>
      <c r="AA8" s="368"/>
      <c r="AB8" s="368"/>
      <c r="AC8" s="368"/>
    </row>
    <row s="3644" customFormat="1" customHeight="1" ht="22.5">
      <c r="F9" s="1267"/>
      <c r="G9" s="1267"/>
      <c r="H9" s="1267"/>
      <c r="L9" s="1306"/>
      <c r="M9" s="283" t="s">
        <v>417</v>
      </c>
      <c r="N9" s="292"/>
      <c r="O9" s="2100" t="str">
        <f>IF(TITLE_DATE_CHANGE_PERIOD="",IF(TITLE_DATE_PR="","",TITLE_DATE_PR),TITLE_DATE_CHANGE_PERIOD)</f>
        <v>45280.432291666664</v>
      </c>
      <c r="P9" s="2100"/>
      <c r="Q9" s="2100"/>
      <c r="R9" s="2100"/>
      <c r="S9" s="2100"/>
      <c r="T9" s="2100"/>
      <c r="U9" s="2100"/>
      <c r="V9" s="322"/>
      <c r="W9" s="322"/>
      <c r="X9" s="268"/>
      <c r="Y9" s="368"/>
      <c r="Z9" s="368"/>
      <c r="AA9" s="368"/>
      <c r="AB9" s="368"/>
      <c r="AC9" s="368"/>
    </row>
    <row s="3644" customFormat="1" customHeight="1" ht="22.5">
      <c r="F10" s="1267"/>
      <c r="G10" s="1267"/>
      <c r="H10" s="1267"/>
      <c r="L10" s="1269"/>
      <c r="M10" s="283" t="s">
        <v>418</v>
      </c>
      <c r="N10" s="292"/>
      <c r="O10" s="2100" t="str">
        <f>IF(TITLE_NUMBER_PR_CHANGE="",IF(TITLE_NUMBER_PR="","",TITLE_NUMBER_PR),TITLE_NUMBER_PR_CHANGE)</f>
        <v>313-Р</v>
      </c>
      <c r="P10" s="2100"/>
      <c r="Q10" s="2100"/>
      <c r="R10" s="2100"/>
      <c r="S10" s="2100"/>
      <c r="T10" s="2100"/>
      <c r="U10" s="2100"/>
      <c r="V10" s="322"/>
      <c r="W10" s="322"/>
      <c r="X10" s="268"/>
      <c r="Y10" s="368"/>
      <c r="Z10" s="368"/>
      <c r="AA10" s="368"/>
      <c r="AB10" s="368"/>
      <c r="AC10" s="368"/>
    </row>
    <row s="3644" customFormat="1" customHeight="1" ht="22.5">
      <c r="F11" s="1267"/>
      <c r="G11" s="1267"/>
      <c r="H11" s="1267"/>
      <c r="L11" s="1269"/>
      <c r="M11" s="283" t="s">
        <v>40</v>
      </c>
      <c r="N11" s="292"/>
      <c r="O11" s="2100" t="str">
        <f>IF(TITLE_IST_PUB_CHANGE="",IF(TITLE_IST_PUB="","",TITLE_IST_PUB),TITLE_IST_PUB_CHANGE)</f>
        <v>Сайт Комитета по ценам и тарифам Московской области в Интернет-портале Правительства Московской области</v>
      </c>
      <c r="P11" s="2100"/>
      <c r="Q11" s="2100"/>
      <c r="R11" s="2100"/>
      <c r="S11" s="2100"/>
      <c r="T11" s="2100"/>
      <c r="U11" s="2100"/>
      <c r="V11" s="322"/>
      <c r="W11" s="322"/>
      <c r="X11" s="268"/>
      <c r="Y11" s="368"/>
      <c r="Z11" s="368"/>
      <c r="AA11" s="368"/>
      <c r="AB11" s="368"/>
      <c r="AC11" s="368"/>
    </row>
    <row s="3644" customFormat="1" customHeight="1" ht="11.25" hidden="1">
      <c r="F12" s="1267"/>
      <c r="G12" s="1267"/>
      <c r="H12" s="1267"/>
      <c r="L12" s="2440"/>
      <c r="M12" s="2440"/>
      <c r="N12" s="1317"/>
      <c r="O12" s="322"/>
      <c r="P12" s="322"/>
      <c r="Q12" s="322"/>
      <c r="R12" s="322"/>
      <c r="S12" s="322"/>
      <c r="T12" s="322"/>
      <c r="U12" s="322"/>
      <c r="V12" s="266" t="s">
        <v>421</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295</v>
      </c>
      <c r="M14" s="1971"/>
      <c r="N14" s="1971"/>
      <c r="O14" s="1971"/>
      <c r="P14" s="1971"/>
      <c r="Q14" s="1971"/>
      <c r="R14" s="1971"/>
      <c r="S14" s="1971"/>
      <c r="T14" s="1971"/>
      <c r="U14" s="1971"/>
      <c r="V14" s="1971"/>
      <c r="W14" s="1971"/>
      <c r="X14" s="1971" t="s">
        <v>296</v>
      </c>
    </row>
    <row customHeight="1" ht="14.25">
      <c r="J15" s="377"/>
      <c r="K15" s="377"/>
      <c r="L15" s="2125" t="s">
        <v>87</v>
      </c>
      <c r="M15" s="2062" t="s">
        <v>423</v>
      </c>
      <c r="N15" s="289"/>
      <c r="O15" s="2126" t="s">
        <v>2144</v>
      </c>
      <c r="P15" s="2127"/>
      <c r="Q15" s="2127"/>
      <c r="R15" s="2127"/>
      <c r="S15" s="2127"/>
      <c r="T15" s="2127"/>
      <c r="U15" s="2128"/>
      <c r="V15" s="2129" t="s">
        <v>425</v>
      </c>
      <c r="W15" s="2132" t="s">
        <v>1063</v>
      </c>
      <c r="X15" s="1971"/>
    </row>
    <row customHeight="1" ht="33.75">
      <c r="J16" s="377"/>
      <c r="K16" s="377"/>
      <c r="L16" s="2125"/>
      <c r="M16" s="2062"/>
      <c r="N16" s="1038"/>
      <c r="O16" s="2135" t="s">
        <v>428</v>
      </c>
      <c r="P16" s="2135" t="s">
        <v>429</v>
      </c>
      <c r="Q16" s="2118" t="s">
        <v>430</v>
      </c>
      <c r="R16" s="2120"/>
      <c r="S16" s="2118" t="s">
        <v>446</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439</v>
      </c>
      <c r="R17" s="1237" t="s">
        <v>440</v>
      </c>
      <c r="S17" s="1322" t="s">
        <v>441</v>
      </c>
      <c r="T17" s="2121" t="s">
        <v>442</v>
      </c>
      <c r="U17" s="2122"/>
      <c r="V17" s="2131"/>
      <c r="W17" s="2134"/>
      <c r="X17" s="1971"/>
    </row>
    <row s="2610"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2154</v>
      </c>
      <c r="B19" s="1296" t="s">
        <v>2155</v>
      </c>
      <c r="C19" s="1296" t="s">
        <v>2156</v>
      </c>
      <c r="D19" s="1296" t="s">
        <v>2157</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393</v>
      </c>
      <c r="Z19" s="506"/>
      <c r="AA19" s="506" t="str">
        <f>IF(M19="","",M19)</f>
        <v>Наименование тарифа</v>
      </c>
      <c r="AB19" s="506"/>
      <c r="AC19" s="506"/>
    </row>
    <row customHeight="1" ht="21">
      <c r="A20" s="1296" t="s">
        <v>2154</v>
      </c>
      <c r="B20" s="1296" t="s">
        <v>2155</v>
      </c>
      <c r="C20" s="1296" t="s">
        <v>2156</v>
      </c>
      <c r="D20" s="1296" t="s">
        <v>2157</v>
      </c>
      <c r="E20" s="1296"/>
      <c r="F20" s="694"/>
      <c r="G20" s="694"/>
      <c r="H20" s="694"/>
      <c r="I20" s="1320"/>
      <c r="J20" s="348"/>
      <c r="K20" s="349"/>
      <c r="L20" s="1323">
        <f>INDEX(PT_DIFFERENTIATION_NUM_TER,MATCH(B19,PT_DIFFERENTIATION_TER_ID,0))</f>
      </c>
      <c r="M20" s="298" t="s">
        <v>394</v>
      </c>
      <c r="N20" s="288"/>
      <c r="O20" s="2434">
        <f>INDEX(PT_DIFFERENTIATION_TER,MATCH(B19,PT_DIFFERENTIATION_TER_ID,0))</f>
      </c>
      <c r="P20" s="2434"/>
      <c r="Q20" s="2434"/>
      <c r="R20" s="2434"/>
      <c r="S20" s="2434"/>
      <c r="T20" s="2434"/>
      <c r="U20" s="2434"/>
      <c r="V20" s="2434"/>
      <c r="W20" s="2434"/>
      <c r="X20" s="1286" t="s">
        <v>395</v>
      </c>
      <c r="Z20" s="506"/>
      <c r="AA20" s="506" t="str">
        <f>IF(M20="","",M20)</f>
        <v>Территория действия тарифа</v>
      </c>
      <c r="AB20" s="506"/>
      <c r="AC20" s="506"/>
    </row>
    <row customHeight="1" ht="22.5">
      <c r="A21" s="1296" t="s">
        <v>2154</v>
      </c>
      <c r="B21" s="1296" t="s">
        <v>2155</v>
      </c>
      <c r="C21" s="1296" t="s">
        <v>2156</v>
      </c>
      <c r="D21" s="1296" t="s">
        <v>2157</v>
      </c>
      <c r="E21" s="1296"/>
      <c r="F21" s="694"/>
      <c r="G21" s="694"/>
      <c r="H21" s="694"/>
      <c r="I21" s="350"/>
      <c r="J21" s="348"/>
      <c r="K21" s="349"/>
      <c r="L21" s="1323">
        <f>INDEX(PT_DIFFERENTIATION_NUM_CS,MATCH(C19,PT_DIFFERENTIATION_CS_ID,0))</f>
      </c>
      <c r="M21" s="299" t="s">
        <v>396</v>
      </c>
      <c r="N21" s="288"/>
      <c r="O21" s="2434">
        <f>INDEX(PT_DIFFERENTIATION_CS,MATCH(C19,PT_DIFFERENTIATION_CS_ID,0))</f>
      </c>
      <c r="P21" s="2434"/>
      <c r="Q21" s="2434"/>
      <c r="R21" s="2434"/>
      <c r="S21" s="2434"/>
      <c r="T21" s="2434"/>
      <c r="U21" s="2434"/>
      <c r="V21" s="2434"/>
      <c r="W21" s="2434"/>
      <c r="X21" s="1286" t="s">
        <v>397</v>
      </c>
      <c r="Z21" s="506"/>
      <c r="AA21" s="506" t="str">
        <f>IF(M21="","",M21)</f>
        <v>Наименование системы теплоснабжения </v>
      </c>
      <c r="AB21" s="506"/>
      <c r="AC21" s="506"/>
    </row>
    <row customHeight="1" ht="21">
      <c r="A22" s="1296" t="s">
        <v>2154</v>
      </c>
      <c r="B22" s="1296" t="s">
        <v>2155</v>
      </c>
      <c r="C22" s="1296" t="s">
        <v>2156</v>
      </c>
      <c r="D22" s="1296" t="s">
        <v>2157</v>
      </c>
      <c r="E22" s="1296"/>
      <c r="F22" s="694"/>
      <c r="G22" s="694"/>
      <c r="H22" s="694"/>
      <c r="I22" s="350"/>
      <c r="J22" s="348"/>
      <c r="K22" s="349"/>
      <c r="L22" s="1323">
        <f>INDEX(PT_DIFFERENTIATION_NUM_IST_TE,MATCH(D19,PT_DIFFERENTIATION_IST_TE_ID,0))</f>
      </c>
      <c r="M22" s="300" t="s">
        <v>398</v>
      </c>
      <c r="N22" s="288"/>
      <c r="O22" s="2434">
        <f>INDEX(PT_DIFFERENTIATION_IST_TE,MATCH(D19,PT_DIFFERENTIATION_IST_TE_ID,0))</f>
      </c>
      <c r="P22" s="2434"/>
      <c r="Q22" s="2434"/>
      <c r="R22" s="2434"/>
      <c r="S22" s="2434"/>
      <c r="T22" s="2434"/>
      <c r="U22" s="2434"/>
      <c r="V22" s="2434"/>
      <c r="W22" s="2434"/>
      <c r="X22" s="1286" t="s">
        <v>399</v>
      </c>
      <c r="Z22" s="506"/>
      <c r="AA22" s="506" t="str">
        <f>IF(M22="","",M22)</f>
        <v>Источник тепловой энергии  </v>
      </c>
      <c r="AB22" s="506"/>
      <c r="AC22" s="506"/>
    </row>
    <row customHeight="1" ht="94.5">
      <c r="A23" s="1296" t="s">
        <v>2154</v>
      </c>
      <c r="B23" s="1296" t="s">
        <v>2155</v>
      </c>
      <c r="C23" s="1296" t="s">
        <v>2156</v>
      </c>
      <c r="D23" s="1296" t="s">
        <v>2157</v>
      </c>
      <c r="E23" s="1296"/>
      <c r="F23" s="1969">
        <f>L22&amp;".1"</f>
      </c>
      <c r="I23" s="2111">
        <v>1</v>
      </c>
      <c r="J23" s="1321"/>
      <c r="K23" s="352"/>
      <c r="L23" s="1323">
        <f>$F$23</f>
      </c>
      <c r="M23" s="273" t="s">
        <v>401</v>
      </c>
      <c r="N23" s="288"/>
      <c r="O23" s="2436"/>
      <c r="P23" s="2436"/>
      <c r="Q23" s="2436"/>
      <c r="R23" s="2436"/>
      <c r="S23" s="2436"/>
      <c r="T23" s="2436"/>
      <c r="U23" s="2436"/>
      <c r="V23" s="2436"/>
      <c r="W23" s="2436"/>
      <c r="X23" s="1286" t="s">
        <v>402</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2154</v>
      </c>
      <c r="B24" s="1296" t="s">
        <v>2155</v>
      </c>
      <c r="C24" s="1296" t="s">
        <v>2156</v>
      </c>
      <c r="D24" s="1296" t="s">
        <v>2157</v>
      </c>
      <c r="E24" s="1296"/>
      <c r="F24" s="1969"/>
      <c r="G24" s="1953">
        <f>F23&amp;".1"</f>
      </c>
      <c r="I24" s="2111"/>
      <c r="J24" s="2111">
        <v>1</v>
      </c>
      <c r="K24" s="353"/>
      <c r="L24" s="1323">
        <f>$G$24</f>
      </c>
      <c r="M24" s="274" t="s">
        <v>404</v>
      </c>
      <c r="N24" s="288"/>
      <c r="O24" s="2437"/>
      <c r="P24" s="2438"/>
      <c r="Q24" s="2438"/>
      <c r="R24" s="2438"/>
      <c r="S24" s="2438"/>
      <c r="T24" s="2438"/>
      <c r="U24" s="2438"/>
      <c r="V24" s="2438"/>
      <c r="W24" s="2439"/>
      <c r="X24" s="1286" t="s">
        <v>405</v>
      </c>
      <c r="Z24" s="506"/>
      <c r="AA24" s="506" t="str">
        <f>IF(M24="","",M24)</f>
        <v>Группа потребителей</v>
      </c>
      <c r="AB24" s="506"/>
      <c r="AC24" s="506"/>
    </row>
    <row customHeight="1" ht="11.25">
      <c r="A25" s="1296" t="s">
        <v>2154</v>
      </c>
      <c r="B25" s="1296" t="s">
        <v>2155</v>
      </c>
      <c r="C25" s="1296" t="s">
        <v>2156</v>
      </c>
      <c r="D25" s="1296" t="s">
        <v>2157</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407</v>
      </c>
      <c r="Y25" s="517">
        <f>STRCHECKDATE(O26:W26)</f>
      </c>
      <c r="Z25" s="506"/>
      <c r="AA25" s="506" t="str">
        <f>IF(M25="","",M25)</f>
        <v/>
      </c>
      <c r="AB25" s="506"/>
      <c r="AC25" s="506"/>
    </row>
    <row customHeight="1" ht="11.25">
      <c r="A26" s="1296" t="s">
        <v>2154</v>
      </c>
      <c r="B26" s="1296" t="s">
        <v>2155</v>
      </c>
      <c r="C26" s="1296" t="s">
        <v>2156</v>
      </c>
      <c r="D26" s="1296" t="s">
        <v>2157</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2154</v>
      </c>
      <c r="B27" s="1296" t="s">
        <v>2155</v>
      </c>
      <c r="C27" s="1296" t="s">
        <v>2156</v>
      </c>
      <c r="D27" s="1296" t="s">
        <v>2157</v>
      </c>
      <c r="E27" s="1296"/>
      <c r="F27" s="1969"/>
      <c r="G27" s="1953"/>
      <c r="I27" s="2111"/>
      <c r="J27" s="2111"/>
      <c r="K27" s="352"/>
      <c r="L27" s="1308"/>
      <c r="M27" s="276" t="s">
        <v>408</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2154</v>
      </c>
      <c r="B28" s="1296" t="s">
        <v>2155</v>
      </c>
      <c r="C28" s="1296" t="s">
        <v>2156</v>
      </c>
      <c r="D28" s="1296" t="s">
        <v>2157</v>
      </c>
      <c r="E28" s="1296"/>
      <c r="F28" s="1969"/>
      <c r="I28" s="2111"/>
      <c r="J28" s="1321"/>
      <c r="K28" s="352"/>
      <c r="L28" s="1308"/>
      <c r="M28" s="275" t="s">
        <v>409</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2154</v>
      </c>
      <c r="B29" s="1296" t="s">
        <v>2155</v>
      </c>
      <c r="C29" s="1296" t="s">
        <v>2156</v>
      </c>
      <c r="D29" s="1296" t="s">
        <v>2157</v>
      </c>
      <c r="E29" s="1296"/>
      <c r="F29" s="694"/>
      <c r="G29" s="694"/>
      <c r="H29" s="515"/>
      <c r="I29" s="356"/>
      <c r="J29" s="376"/>
      <c r="K29" s="351"/>
      <c r="L29" s="1308"/>
      <c r="M29" s="364" t="s">
        <v>410</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2154</v>
      </c>
      <c r="B30" s="1296" t="s">
        <v>2155</v>
      </c>
      <c r="C30" s="1296" t="s">
        <v>2156</v>
      </c>
      <c r="D30" s="1296"/>
      <c r="E30" s="1296" t="s">
        <v>578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2154</v>
      </c>
      <c r="B31" s="1296" t="s">
        <v>2155</v>
      </c>
      <c r="C31" s="1296"/>
      <c r="D31" s="1296"/>
      <c r="E31" s="1296" t="s">
        <v>2145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2158</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5655" customFormat="1" customHeight="1" ht="11.25">
      <c r="A33" s="1296"/>
      <c r="B33" s="1296"/>
      <c r="C33" s="1296"/>
      <c r="D33" s="1296"/>
      <c r="E33" s="1296" t="s">
        <v>164</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710</v>
      </c>
      <c r="M35" s="2106" t="s">
        <v>2147</v>
      </c>
      <c r="N35" s="2106"/>
      <c r="O35" s="2106"/>
      <c r="P35" s="2106"/>
      <c r="Q35" s="2106"/>
      <c r="R35" s="2106"/>
      <c r="S35" s="2106"/>
      <c r="T35" s="2106"/>
      <c r="U35" s="2106"/>
      <c r="V35" s="2106"/>
      <c r="W35" s="2106"/>
      <c r="X35" s="2106"/>
    </row>
    <row customHeight="1" ht="104.25">
      <c r="F36" s="1333"/>
      <c r="G36" s="1333"/>
      <c r="H36" s="515"/>
      <c r="I36" s="1333"/>
      <c r="M36" s="2106" t="s">
        <v>2148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76884-06DB-01A8-C2FC-EEA71F220ABC}"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1" width="10.57421875"/>
    <col min="7" max="8" style="4561" width="9.140625" customWidth="1"/>
    <col min="9" max="9" style="3948" width="3.7109375" customWidth="1"/>
    <col min="10" max="11" style="3949" width="3.7109375" customWidth="1"/>
    <col min="12" max="12" style="3042" width="12.7109375" customWidth="1"/>
    <col min="13" max="13" style="3042" width="47.421875" customWidth="1"/>
    <col min="14" max="14" style="3042" width="2.7109375" hidden="1" customWidth="1"/>
    <col min="15" max="18" style="3042" width="23.7109375" customWidth="1"/>
    <col min="19" max="19" style="3042" width="11.7109375" customWidth="1"/>
    <col min="20" max="20" style="3042" width="3.7109375" customWidth="1"/>
    <col min="21" max="21" style="3042" width="11.7109375" customWidth="1"/>
    <col min="22" max="22" style="3042" width="8.57421875" hidden="1" customWidth="1"/>
    <col min="23" max="23" style="3042" width="4.7109375" customWidth="1"/>
    <col min="24" max="24" style="3042"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2159</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644"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644" customFormat="1" customHeight="1" ht="18.75">
      <c r="A8" s="368"/>
      <c r="B8" s="368"/>
      <c r="C8" s="368"/>
      <c r="D8" s="368"/>
      <c r="E8" s="368"/>
      <c r="F8" s="368"/>
      <c r="G8" s="368"/>
      <c r="H8" s="368"/>
      <c r="L8" s="265"/>
      <c r="M8" s="283" t="s">
        <v>417</v>
      </c>
      <c r="N8" s="292"/>
      <c r="O8" s="2449">
        <f>IF(datePr_ch="",IF(datePr="","",datePr),datePr_ch)</f>
      </c>
      <c r="P8" s="2450"/>
      <c r="Q8" s="2450"/>
      <c r="R8" s="2450"/>
      <c r="S8" s="2450"/>
      <c r="T8" s="2451"/>
      <c r="U8" s="1266"/>
      <c r="Y8" s="368"/>
      <c r="Z8" s="368"/>
      <c r="AA8" s="368"/>
      <c r="AB8" s="368"/>
      <c r="AC8" s="368"/>
    </row>
    <row s="3644" customFormat="1" customHeight="1" ht="18.75">
      <c r="A9" s="368"/>
      <c r="B9" s="368"/>
      <c r="C9" s="368"/>
      <c r="D9" s="368"/>
      <c r="E9" s="368"/>
      <c r="F9" s="368"/>
      <c r="G9" s="368"/>
      <c r="H9" s="368"/>
      <c r="L9" s="318"/>
      <c r="M9" s="283" t="s">
        <v>418</v>
      </c>
      <c r="N9" s="292"/>
      <c r="O9" s="2449">
        <f>IF(numberPr_ch="",IF(numberPr="","",numberPr),numberPr_ch)</f>
      </c>
      <c r="P9" s="2450"/>
      <c r="Q9" s="2450"/>
      <c r="R9" s="2450"/>
      <c r="S9" s="2450"/>
      <c r="T9" s="2451"/>
      <c r="U9" s="1266"/>
      <c r="Y9" s="368"/>
      <c r="Z9" s="368"/>
      <c r="AA9" s="368"/>
      <c r="AB9" s="368"/>
      <c r="AC9" s="368"/>
    </row>
    <row s="3644"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982" customFormat="1" customHeight="1" ht="18.75" hidden="1">
      <c r="A11" s="1270"/>
      <c r="B11" s="1270"/>
      <c r="C11" s="1270"/>
      <c r="D11" s="1270"/>
      <c r="E11" s="1270"/>
      <c r="F11" s="1270"/>
      <c r="G11" s="1270"/>
      <c r="H11" s="1270"/>
      <c r="L11" s="318"/>
      <c r="M11" s="315"/>
      <c r="O11" s="1271"/>
      <c r="P11" s="1271"/>
      <c r="Q11" s="368" t="s">
        <v>2160</v>
      </c>
      <c r="R11" s="368" t="s">
        <v>2161</v>
      </c>
      <c r="S11" s="1271"/>
      <c r="T11" s="1271"/>
      <c r="U11" s="1266"/>
      <c r="Y11" s="1270"/>
      <c r="Z11" s="1270"/>
      <c r="AA11" s="1270"/>
      <c r="AB11" s="1270"/>
      <c r="AC11" s="1270"/>
    </row>
    <row s="3644"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421</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295</v>
      </c>
      <c r="M14" s="1971"/>
      <c r="N14" s="1971"/>
      <c r="O14" s="1971"/>
      <c r="P14" s="1971"/>
      <c r="Q14" s="1971"/>
      <c r="R14" s="1971"/>
      <c r="S14" s="1971"/>
      <c r="T14" s="1971"/>
      <c r="U14" s="1971"/>
      <c r="V14" s="1971"/>
      <c r="W14" s="1971"/>
      <c r="X14" s="1971" t="s">
        <v>296</v>
      </c>
    </row>
    <row customHeight="1" ht="14.25">
      <c r="J15" s="377"/>
      <c r="K15" s="377"/>
      <c r="L15" s="2062" t="s">
        <v>87</v>
      </c>
      <c r="M15" s="2062" t="s">
        <v>2162</v>
      </c>
      <c r="N15" s="1232"/>
      <c r="O15" s="2062" t="s">
        <v>2163</v>
      </c>
      <c r="P15" s="2061" t="s">
        <v>2164</v>
      </c>
      <c r="Q15" s="2061" t="s">
        <v>2144</v>
      </c>
      <c r="R15" s="2061"/>
      <c r="S15" s="2061"/>
      <c r="T15" s="2061"/>
      <c r="U15" s="2061"/>
      <c r="V15" s="2062" t="s">
        <v>425</v>
      </c>
      <c r="W15" s="2447" t="s">
        <v>1063</v>
      </c>
      <c r="X15" s="1971"/>
    </row>
    <row customHeight="1" ht="25.5">
      <c r="J16" s="377"/>
      <c r="K16" s="377"/>
      <c r="L16" s="2062"/>
      <c r="M16" s="2062"/>
      <c r="N16" s="1232"/>
      <c r="O16" s="2062"/>
      <c r="P16" s="2061"/>
      <c r="Q16" s="2061" t="s">
        <v>2165</v>
      </c>
      <c r="R16" s="2061"/>
      <c r="S16" s="2153" t="s">
        <v>446</v>
      </c>
      <c r="T16" s="2153"/>
      <c r="U16" s="2153"/>
      <c r="V16" s="2062"/>
      <c r="W16" s="2447"/>
      <c r="X16" s="1971"/>
    </row>
    <row customHeight="1" ht="14.25">
      <c r="J17" s="377"/>
      <c r="K17" s="377"/>
      <c r="L17" s="2062"/>
      <c r="M17" s="2062"/>
      <c r="N17" s="1232"/>
      <c r="O17" s="2062"/>
      <c r="P17" s="2061"/>
      <c r="Q17" s="1232" t="s">
        <v>477</v>
      </c>
      <c r="R17" s="1232" t="s">
        <v>478</v>
      </c>
      <c r="S17" s="1236" t="s">
        <v>441</v>
      </c>
      <c r="T17" s="2444" t="s">
        <v>442</v>
      </c>
      <c r="U17" s="2444"/>
      <c r="V17" s="2062"/>
      <c r="W17" s="2447"/>
      <c r="X17" s="1971"/>
    </row>
    <row customHeight="1" ht="14.25">
      <c r="J18" s="377"/>
      <c r="K18" s="279">
        <v>1</v>
      </c>
      <c r="L18" s="454" t="s">
        <v>108</v>
      </c>
      <c r="M18" s="454" t="s">
        <v>109</v>
      </c>
      <c r="N18" s="1268" t="s">
        <v>109</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122</v>
      </c>
      <c r="N19" s="305"/>
      <c r="O19" s="2331"/>
      <c r="P19" s="2331"/>
      <c r="Q19" s="2331"/>
      <c r="R19" s="2331"/>
      <c r="S19" s="2331"/>
      <c r="T19" s="2331"/>
      <c r="U19" s="2331"/>
      <c r="V19" s="2331"/>
      <c r="W19" s="2331"/>
      <c r="X19" s="341" t="s">
        <v>393</v>
      </c>
    </row>
    <row customHeight="1" ht="22.5">
      <c r="A20" s="2111"/>
      <c r="B20" s="2111">
        <v>1</v>
      </c>
      <c r="C20" s="524"/>
      <c r="D20" s="524"/>
      <c r="E20" s="524"/>
      <c r="F20" s="524"/>
      <c r="G20" s="386"/>
      <c r="H20" s="1235"/>
      <c r="I20" s="359"/>
      <c r="J20" s="1242"/>
      <c r="K20" s="1163"/>
      <c r="L20" s="1241">
        <f>MERGEVALUE(A20)&amp;"."&amp;MERGEVALUE(B20)</f>
      </c>
      <c r="M20" s="298" t="s">
        <v>394</v>
      </c>
      <c r="N20" s="305"/>
      <c r="O20" s="2331"/>
      <c r="P20" s="2331"/>
      <c r="Q20" s="2331"/>
      <c r="R20" s="2331"/>
      <c r="S20" s="2331"/>
      <c r="T20" s="2331"/>
      <c r="U20" s="2331"/>
      <c r="V20" s="2331"/>
      <c r="W20" s="2331"/>
      <c r="X20" s="341" t="s">
        <v>395</v>
      </c>
    </row>
    <row customHeight="1" ht="22.5">
      <c r="A21" s="2111"/>
      <c r="B21" s="2111"/>
      <c r="C21" s="2111">
        <v>1</v>
      </c>
      <c r="D21" s="524"/>
      <c r="E21" s="524"/>
      <c r="F21" s="524"/>
      <c r="G21" s="386"/>
      <c r="H21" s="1235"/>
      <c r="I21" s="360"/>
      <c r="J21" s="1242"/>
      <c r="K21" s="1163"/>
      <c r="L21" s="1241">
        <f>MERGEVALUE(A21)&amp;"."&amp;MERGEVALUE(B21)&amp;"."&amp;MERGEVALUE(C21)</f>
      </c>
      <c r="M21" s="299" t="s">
        <v>396</v>
      </c>
      <c r="N21" s="305"/>
      <c r="O21" s="2331"/>
      <c r="P21" s="2331"/>
      <c r="Q21" s="2331"/>
      <c r="R21" s="2331"/>
      <c r="S21" s="2331"/>
      <c r="T21" s="2331"/>
      <c r="U21" s="2331"/>
      <c r="V21" s="2331"/>
      <c r="W21" s="2331"/>
      <c r="X21" s="341" t="s">
        <v>397</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398</v>
      </c>
      <c r="N22" s="305"/>
      <c r="O22" s="2331"/>
      <c r="P22" s="2331"/>
      <c r="Q22" s="2331"/>
      <c r="R22" s="2331"/>
      <c r="S22" s="2331"/>
      <c r="T22" s="2331"/>
      <c r="U22" s="2331"/>
      <c r="V22" s="2331"/>
      <c r="W22" s="2331"/>
      <c r="X22" s="333" t="s">
        <v>2166</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56</v>
      </c>
      <c r="U23" s="1274"/>
      <c r="V23" s="1230" t="s">
        <v>56</v>
      </c>
      <c r="W23" s="1275"/>
      <c r="X23" s="2015" t="s">
        <v>2167</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465</v>
      </c>
      <c r="N25" s="363"/>
      <c r="O25" s="317"/>
      <c r="P25" s="317"/>
      <c r="Q25" s="317"/>
      <c r="R25" s="317"/>
      <c r="S25" s="321"/>
      <c r="T25" s="367"/>
      <c r="U25" s="366"/>
      <c r="V25" s="363"/>
      <c r="W25" s="363"/>
      <c r="X25" s="2017"/>
    </row>
    <row s="5655" customFormat="1" customHeight="1" ht="14.25">
      <c r="A26" s="2111"/>
      <c r="B26" s="2111"/>
      <c r="C26" s="2111"/>
      <c r="D26" s="385"/>
      <c r="E26" s="385"/>
      <c r="F26" s="385"/>
      <c r="G26" s="386"/>
      <c r="H26" s="385"/>
      <c r="I26" s="360"/>
      <c r="J26" s="376"/>
      <c r="K26" s="378"/>
      <c r="L26" s="297"/>
      <c r="M26" s="372" t="s">
        <v>578</v>
      </c>
      <c r="N26" s="363"/>
      <c r="O26" s="317"/>
      <c r="P26" s="317"/>
      <c r="Q26" s="317"/>
      <c r="R26" s="317"/>
      <c r="S26" s="321"/>
      <c r="T26" s="367"/>
      <c r="U26" s="366"/>
      <c r="V26" s="363"/>
      <c r="W26" s="367"/>
      <c r="X26" s="1277"/>
      <c r="Y26" s="383"/>
      <c r="Z26" s="383"/>
      <c r="AA26" s="383"/>
      <c r="AB26" s="383"/>
      <c r="AC26" s="383"/>
    </row>
    <row s="5655" customFormat="1" customHeight="1" ht="14.25">
      <c r="A27" s="2111"/>
      <c r="B27" s="2111"/>
      <c r="C27" s="385"/>
      <c r="D27" s="385"/>
      <c r="E27" s="385"/>
      <c r="F27" s="385"/>
      <c r="G27" s="386"/>
      <c r="H27" s="385"/>
      <c r="I27" s="356"/>
      <c r="J27" s="376"/>
      <c r="K27" s="378"/>
      <c r="L27" s="297"/>
      <c r="M27" s="363" t="s">
        <v>2145</v>
      </c>
      <c r="N27" s="363"/>
      <c r="O27" s="317"/>
      <c r="P27" s="317"/>
      <c r="Q27" s="317"/>
      <c r="R27" s="317"/>
      <c r="S27" s="321"/>
      <c r="T27" s="367"/>
      <c r="U27" s="366"/>
      <c r="V27" s="363"/>
      <c r="W27" s="367"/>
      <c r="X27" s="319"/>
      <c r="Y27" s="383"/>
      <c r="Z27" s="383"/>
      <c r="AA27" s="383"/>
      <c r="AB27" s="383"/>
      <c r="AC27" s="383"/>
    </row>
    <row s="5655" customFormat="1" customHeight="1" ht="14.25">
      <c r="A28" s="2111"/>
      <c r="B28" s="385"/>
      <c r="C28" s="385"/>
      <c r="D28" s="385"/>
      <c r="E28" s="385"/>
      <c r="F28" s="385"/>
      <c r="G28" s="386"/>
      <c r="H28" s="385"/>
      <c r="I28" s="356"/>
      <c r="J28" s="376"/>
      <c r="K28" s="378"/>
      <c r="L28" s="297"/>
      <c r="M28" s="421" t="s">
        <v>103</v>
      </c>
      <c r="N28" s="363"/>
      <c r="O28" s="317"/>
      <c r="P28" s="317"/>
      <c r="Q28" s="317"/>
      <c r="R28" s="317"/>
      <c r="S28" s="321"/>
      <c r="T28" s="367"/>
      <c r="U28" s="366"/>
      <c r="V28" s="363"/>
      <c r="W28" s="367"/>
      <c r="X28" s="319"/>
      <c r="Y28" s="383"/>
      <c r="Z28" s="383"/>
      <c r="AA28" s="383"/>
      <c r="AB28" s="383"/>
      <c r="AC28" s="383"/>
    </row>
    <row s="5655" customFormat="1" customHeight="1" ht="14.25">
      <c r="G29" s="365"/>
      <c r="H29" s="378"/>
      <c r="I29" s="375"/>
      <c r="J29" s="376"/>
      <c r="L29" s="297"/>
      <c r="M29" s="422" t="s">
        <v>164</v>
      </c>
      <c r="N29" s="363"/>
      <c r="O29" s="317"/>
      <c r="P29" s="317"/>
      <c r="Q29" s="317"/>
      <c r="R29" s="317"/>
      <c r="S29" s="321"/>
      <c r="T29" s="367"/>
      <c r="U29" s="366"/>
      <c r="V29" s="363"/>
      <c r="W29" s="367"/>
      <c r="X29" s="319"/>
      <c r="Y29" s="383"/>
      <c r="Z29" s="383"/>
      <c r="AA29" s="383"/>
      <c r="AB29" s="383"/>
      <c r="AC29" s="383"/>
    </row>
    <row r="31" customHeight="1" ht="14.25">
      <c r="L31" s="49">
        <v>1</v>
      </c>
      <c r="M31" s="2106" t="s">
        <v>2168</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A4D6E-5087-9583-5684-1A59F2FE7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726E3-6609-DA33-BA1F-4D66955079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ECFDA-6B18-C397-B18E-AE86D917AC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4273B-AC9C-BF85-7B83-672BE561A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DFA5D-FA2A-CCCB-F885-8EDD29BAD5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49B07-FA61-C88A-3CFA-E43BFBBD26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725D6-6A34-09ED-14D7-D31330E942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E4314-E295-848F-D982-E7796097AD0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3734B-B181-8704-FFB5-D2DD80AC7E14}"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109" width="15.00390625" hidden="1" customWidth="1"/>
    <col min="2" max="2" style="3111" width="15.00390625" hidden="1" customWidth="1"/>
    <col min="3" max="3" style="3189" width="3.7109375" customWidth="1"/>
    <col min="4" max="4" style="3190" width="6.8515625" customWidth="1"/>
    <col min="5" max="5" style="3189" width="52.28125" customWidth="1"/>
    <col min="6" max="6" style="3189" width="48.8515625" customWidth="1"/>
    <col min="7" max="7" style="3189" width="121.7109375" customWidth="1"/>
    <col min="8" max="8" style="3189" width="9.140625"/>
    <col min="9" max="9" style="3189" width="65.00390625" customWidth="1"/>
  </cols>
  <sheetData>
    <row customHeight="1" ht="11.25" hidden="1">
      <c r="A1" s="1726" t="s">
        <v>294</v>
      </c>
    </row>
    <row customHeight="1" ht="11.25" hidden="1"/>
    <row s="3110"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Филиал "Шатурская ГРЭС" ПАО "Юнипро"</v>
      </c>
      <c r="E5" s="2053"/>
      <c r="F5" s="2053"/>
      <c r="I5" s="721"/>
    </row>
    <row s="3110"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295</v>
      </c>
      <c r="E8" s="2057"/>
      <c r="F8" s="2057"/>
      <c r="G8" s="2061" t="s">
        <v>296</v>
      </c>
    </row>
    <row customHeight="1" ht="11.25">
      <c r="A9" s="463"/>
      <c r="B9" s="508"/>
      <c r="C9" s="463"/>
      <c r="D9" s="478" t="s">
        <v>87</v>
      </c>
      <c r="E9" s="452" t="s">
        <v>297</v>
      </c>
      <c r="F9" s="452" t="s">
        <v>298</v>
      </c>
      <c r="G9" s="2062"/>
    </row>
    <row customHeight="1" ht="12" hidden="1">
      <c r="A10" s="463"/>
      <c r="B10" s="508"/>
      <c r="C10" s="463"/>
      <c r="D10" s="470"/>
      <c r="E10" s="470"/>
      <c r="F10" s="470"/>
      <c r="G10" s="470"/>
    </row>
    <row customHeight="1" ht="22.5" hidden="1">
      <c r="A11" s="463"/>
      <c r="B11" s="508"/>
      <c r="C11" s="463"/>
      <c r="D11" s="1016" t="s">
        <v>108</v>
      </c>
      <c r="E11" s="1019" t="s">
        <v>299</v>
      </c>
      <c r="F11" s="1018" t="str">
        <f>IF(region_name="","",region_name)</f>
        <v>Московская область</v>
      </c>
      <c r="G11" s="1019" t="s">
        <v>300</v>
      </c>
      <c r="H11" s="481"/>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301</v>
      </c>
      <c r="G12" s="480"/>
      <c r="H12" s="481"/>
    </row>
    <row customHeight="1" ht="2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302</v>
      </c>
      <c r="E14" s="1017" t="s">
        <v>303</v>
      </c>
      <c r="F14" s="1018" t="str">
        <f>IF(inn="","",inn)</f>
        <v>8602067092</v>
      </c>
      <c r="G14" s="1019" t="s">
        <v>304</v>
      </c>
      <c r="H14" s="481"/>
    </row>
    <row customHeight="1" ht="22.5" hidden="1">
      <c r="A15" s="463"/>
      <c r="B15" s="508"/>
      <c r="C15" s="463"/>
      <c r="D15" s="1016" t="s">
        <v>305</v>
      </c>
      <c r="E15" s="1017" t="s">
        <v>306</v>
      </c>
      <c r="F15" s="1018" t="str">
        <f>IF(kpp="","",kpp)</f>
        <v>504902001</v>
      </c>
      <c r="G15" s="1019" t="s">
        <v>307</v>
      </c>
      <c r="H15" s="481"/>
    </row>
    <row customHeight="1" ht="36.75">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89</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308</v>
      </c>
      <c r="F19" s="449" t="s">
        <v>301</v>
      </c>
      <c r="G19" s="450" t="s">
        <v>309</v>
      </c>
      <c r="H19" s="481"/>
      <c r="I19" s="858"/>
    </row>
    <row customHeight="1" ht="33.75" hidden="1">
      <c r="A20" s="2058"/>
      <c r="B20" s="508"/>
      <c r="C20" s="2063"/>
      <c r="D20" s="451" t="s">
        <v>310</v>
      </c>
      <c r="E20" s="445" t="s">
        <v>311</v>
      </c>
      <c r="F20" s="887" t="s">
        <v>24</v>
      </c>
      <c r="G20" s="480"/>
      <c r="H20" s="481"/>
      <c r="I20" s="858"/>
    </row>
    <row customHeight="1" ht="22.5" hidden="1">
      <c r="A21" s="2058"/>
      <c r="B21" s="508"/>
      <c r="C21" s="2063"/>
      <c r="D21" s="451" t="s">
        <v>312</v>
      </c>
      <c r="E21" s="445" t="s">
        <v>313</v>
      </c>
      <c r="F21" s="1773" t="s">
        <v>24</v>
      </c>
      <c r="G21" s="450" t="s">
        <v>314</v>
      </c>
      <c r="H21" s="481"/>
      <c r="I21" s="858"/>
    </row>
    <row customHeight="1" ht="22.5" hidden="1">
      <c r="A22" s="2058"/>
      <c r="B22" s="508"/>
      <c r="C22" s="2063"/>
      <c r="D22" s="451" t="s">
        <v>315</v>
      </c>
      <c r="E22" s="445" t="s">
        <v>316</v>
      </c>
      <c r="F22" s="887" t="s">
        <v>24</v>
      </c>
      <c r="G22" s="480"/>
      <c r="H22" s="481"/>
      <c r="I22" s="858"/>
    </row>
    <row customHeight="1" ht="22.5" hidden="1">
      <c r="A23" s="2058"/>
      <c r="B23" s="508"/>
      <c r="C23" s="2063"/>
      <c r="D23" s="451" t="s">
        <v>317</v>
      </c>
      <c r="E23" s="445" t="s">
        <v>318</v>
      </c>
      <c r="F23" s="887" t="s">
        <v>24</v>
      </c>
      <c r="G23" s="450" t="s">
        <v>319</v>
      </c>
      <c r="H23" s="481"/>
      <c r="I23" s="858"/>
    </row>
    <row s="3111" customFormat="1" customHeight="1" ht="24.75" hidden="1">
      <c r="A24" s="463"/>
      <c r="B24" s="508"/>
      <c r="C24" s="508"/>
      <c r="D24" s="1013" t="s">
        <v>89</v>
      </c>
      <c r="E24" s="1015" t="s">
        <v>320</v>
      </c>
      <c r="F24" s="1020" t="s">
        <v>301</v>
      </c>
      <c r="G24" s="1015"/>
    </row>
    <row s="3111" customFormat="1" customHeight="1" ht="11.25" hidden="1">
      <c r="A25" s="463"/>
      <c r="B25" s="508"/>
      <c r="C25" s="508"/>
      <c r="D25" s="1013" t="s">
        <v>321</v>
      </c>
      <c r="E25" s="1014" t="s">
        <v>322</v>
      </c>
      <c r="F25" s="1020" t="s">
        <v>301</v>
      </c>
      <c r="G25" s="1015"/>
    </row>
    <row s="3111" customFormat="1" customHeight="1" ht="11.25" hidden="1">
      <c r="A26" s="463"/>
      <c r="B26" s="508"/>
      <c r="C26" s="508"/>
      <c r="D26" s="1013" t="s">
        <v>323</v>
      </c>
      <c r="E26" s="1021" t="s">
        <v>324</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111" customFormat="1" customHeight="1" ht="11.25" hidden="1">
      <c r="A27" s="463"/>
      <c r="B27" s="508"/>
      <c r="C27" s="508"/>
      <c r="D27" s="1013" t="s">
        <v>325</v>
      </c>
      <c r="E27" s="1021" t="s">
        <v>326</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111" customFormat="1" customHeight="1" ht="11.25" hidden="1">
      <c r="A28" s="463"/>
      <c r="B28" s="508"/>
      <c r="C28" s="508"/>
      <c r="D28" s="1013" t="s">
        <v>327</v>
      </c>
      <c r="E28" s="1021" t="s">
        <v>328</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111" customFormat="1" customHeight="1" ht="11.25" hidden="1">
      <c r="A29" s="463"/>
      <c r="B29" s="508"/>
      <c r="C29" s="508"/>
      <c r="D29" s="1013" t="s">
        <v>329</v>
      </c>
      <c r="E29" s="1014" t="s">
        <v>330</v>
      </c>
      <c r="F29" s="1022"/>
      <c r="G29" s="1015"/>
    </row>
    <row s="3111" customFormat="1" customHeight="1" ht="11.25" hidden="1">
      <c r="A30" s="463"/>
      <c r="B30" s="508"/>
      <c r="C30" s="508"/>
      <c r="D30" s="1013" t="s">
        <v>331</v>
      </c>
      <c r="E30" s="1014" t="s">
        <v>332</v>
      </c>
      <c r="F30" s="1022"/>
      <c r="G30" s="1015"/>
    </row>
    <row s="3111" customFormat="1" customHeight="1" ht="11.25" hidden="1">
      <c r="A31" s="463"/>
      <c r="B31" s="508"/>
      <c r="C31" s="508"/>
      <c r="D31" s="1013" t="s">
        <v>333</v>
      </c>
      <c r="E31" s="1014" t="s">
        <v>334</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301</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335</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335</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301</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336</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337</v>
      </c>
      <c r="H43" s="481"/>
    </row>
    <row customHeight="1" ht="22.5">
      <c r="A44" s="463"/>
      <c r="B44" s="508"/>
      <c r="C44" s="463"/>
      <c r="D44" s="446">
        <f>D43+1</f>
        <v>12</v>
      </c>
      <c r="E44" s="444" t="s">
        <v>338</v>
      </c>
      <c r="F44" s="449" t="s">
        <v>301</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339</v>
      </c>
      <c r="H45" s="481"/>
    </row>
    <row customHeight="1" ht="22.5">
      <c r="A46" s="2054"/>
      <c r="B46" s="508"/>
      <c r="C46" s="498"/>
      <c r="D46" s="446" t="str">
        <f>D44&amp;".2"</f>
        <v>12.2</v>
      </c>
      <c r="E46" s="448" t="s">
        <v>340</v>
      </c>
      <c r="F46" s="496"/>
      <c r="G46" s="443" t="s">
        <v>341</v>
      </c>
      <c r="H46" s="481"/>
    </row>
    <row customHeight="1" ht="22.5">
      <c r="A47" s="2054"/>
      <c r="B47" s="508"/>
      <c r="C47" s="498"/>
      <c r="D47" s="446" t="str">
        <f>D44&amp;".3"</f>
        <v>12.3</v>
      </c>
      <c r="E47" s="448" t="s">
        <v>342</v>
      </c>
      <c r="F47" s="496"/>
      <c r="G47" s="443" t="s">
        <v>343</v>
      </c>
      <c r="H47" s="481"/>
    </row>
    <row customHeight="1" ht="22.5">
      <c r="A48" s="2054"/>
      <c r="B48" s="508"/>
      <c r="C48" s="498"/>
      <c r="D48" s="446" t="str">
        <f>IF(TEMPLATE_SPHERE="TKO",D44&amp;".0",D44&amp;".4")</f>
        <v>12.4</v>
      </c>
      <c r="E48" s="442" t="s">
        <v>344</v>
      </c>
      <c r="F48" s="1725"/>
      <c r="G48" s="1802" t="s">
        <v>345</v>
      </c>
      <c r="H48" s="481"/>
    </row>
    <row customHeight="1" ht="22.5">
      <c r="A49" s="463"/>
      <c r="B49" s="508"/>
      <c r="C49" s="463"/>
      <c r="D49" s="473"/>
      <c r="E49" s="421" t="s">
        <v>346</v>
      </c>
      <c r="F49" s="474"/>
      <c r="G49" s="1802" t="s">
        <v>347</v>
      </c>
      <c r="H49" s="482"/>
    </row>
    <row customHeight="1" ht="22.5">
      <c r="A50" s="864"/>
      <c r="B50" s="508"/>
      <c r="C50" s="498"/>
      <c r="D50" s="446">
        <f>D44+1</f>
        <v>13</v>
      </c>
      <c r="E50" s="534" t="s">
        <v>348</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E4C02-8577-53F2-7C1C-493C2679D6AE}"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2169</v>
      </c>
      <c r="B1" s="770" t="s">
        <v>2170</v>
      </c>
      <c r="C1" s="2452" t="s">
        <v>2171</v>
      </c>
      <c r="D1" s="2453"/>
      <c r="E1" s="842" t="s">
        <v>2172</v>
      </c>
    </row>
    <row customHeight="1" ht="11.25">
      <c r="A2" s="763"/>
      <c r="B2" s="771" t="s">
        <v>22</v>
      </c>
      <c r="C2" s="759"/>
      <c r="D2" s="770"/>
      <c r="E2" s="842"/>
    </row>
    <row customHeight="1" ht="11.25">
      <c r="A3" s="774"/>
      <c r="B3" s="772" t="s">
        <v>29</v>
      </c>
      <c r="C3" s="759"/>
      <c r="D3" s="770"/>
      <c r="E3" s="842"/>
    </row>
    <row customHeight="1" ht="11.25">
      <c r="A4" s="775"/>
      <c r="B4" s="772" t="s">
        <v>1666</v>
      </c>
      <c r="C4" s="759"/>
      <c r="D4" s="770"/>
      <c r="E4" s="842"/>
    </row>
    <row customHeight="1" ht="11.25">
      <c r="A5" s="787"/>
      <c r="B5" s="772" t="s">
        <v>1660</v>
      </c>
      <c r="C5" s="762" t="s">
        <v>1908</v>
      </c>
      <c r="D5" s="886" t="s">
        <v>2173</v>
      </c>
      <c r="E5" s="842"/>
    </row>
    <row s="5655" customFormat="1" customHeight="1" ht="11.25">
      <c r="A6" s="773"/>
      <c r="B6" s="772" t="s">
        <v>1670</v>
      </c>
      <c r="C6" s="759"/>
      <c r="D6" s="770"/>
      <c r="E6" s="842"/>
    </row>
    <row customHeight="1" ht="11.25">
      <c r="A7" s="761"/>
      <c r="B7" s="772" t="s">
        <v>1678</v>
      </c>
      <c r="C7" s="759"/>
      <c r="D7" s="770"/>
      <c r="E7" s="842"/>
    </row>
    <row customHeight="1" ht="11.25">
      <c r="A8" s="762"/>
      <c r="B8" s="772" t="s">
        <v>1673</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72395-23DE-0911-6861-DF8885E8F9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71501-B7F6-F027-777D-97A3D6C7B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38B8-3D3F-292D-35FD-BC911D9CB631}" mc:Ignorable="x14ac xr xr2 xr3">
  <sheetPr>
    <tabColor rgb="FFFFCC99"/>
  </sheetPr>
  <dimension ref="A1:I2322"/>
  <sheetViews>
    <sheetView topLeftCell="A1" showGridLines="0" workbookViewId="0">
      <selection activeCell="A1" sqref="A1"/>
    </sheetView>
  </sheetViews>
  <sheetFormatPr defaultColWidth="9.140625" customHeight="1" defaultRowHeight="11.25"/>
  <cols>
    <col min="1" max="2" style="6244" width="9.140625"/>
    <col min="3" max="3" style="6244" width="20.7109375" customWidth="1"/>
    <col min="4" max="4" style="6244" width="25.140625" customWidth="1"/>
    <col min="5" max="9" style="6244" width="9.140625"/>
  </cols>
  <sheetData>
    <row customHeight="1" ht="11.25">
      <c r="A1" s="53" t="s">
        <v>2174</v>
      </c>
      <c r="B1" s="53" t="s">
        <v>2175</v>
      </c>
      <c r="C1" s="53" t="s">
        <v>2176</v>
      </c>
      <c r="D1" s="53" t="s">
        <v>2177</v>
      </c>
      <c r="E1" s="53" t="s">
        <v>2178</v>
      </c>
      <c r="F1" s="53" t="s">
        <v>2179</v>
      </c>
      <c r="G1" s="53" t="s">
        <v>2180</v>
      </c>
      <c r="H1" s="53" t="s">
        <v>2181</v>
      </c>
      <c r="I1" s="53" t="s">
        <v>2182</v>
      </c>
    </row>
    <row customHeight="1" ht="11.25">
      <c r="A2" s="6245" t="s">
        <v>2183</v>
      </c>
      <c r="B2" s="6245" t="s">
        <v>14</v>
      </c>
      <c r="C2" s="6245" t="s">
        <v>2184</v>
      </c>
      <c r="D2" s="6245" t="s">
        <v>2185</v>
      </c>
      <c r="E2" s="6245" t="s">
        <v>2186</v>
      </c>
      <c r="F2" s="6245" t="s">
        <v>2187</v>
      </c>
      <c r="G2" s="6245" t="s">
        <v>2188</v>
      </c>
      <c r="H2" s="6245" t="s">
        <v>24</v>
      </c>
      <c r="I2" s="6245" t="s">
        <v>714</v>
      </c>
    </row>
    <row customHeight="1" ht="11.25">
      <c r="A3" s="6245" t="s">
        <v>2183</v>
      </c>
      <c r="B3" s="6245" t="s">
        <v>14</v>
      </c>
      <c r="C3" s="6245" t="s">
        <v>2189</v>
      </c>
      <c r="D3" s="6245" t="s">
        <v>2190</v>
      </c>
      <c r="E3" s="6245" t="s">
        <v>2191</v>
      </c>
      <c r="F3" s="6245" t="s">
        <v>2192</v>
      </c>
      <c r="G3" s="6245" t="s">
        <v>2193</v>
      </c>
      <c r="H3" s="6245" t="s">
        <v>24</v>
      </c>
      <c r="I3" s="6245" t="s">
        <v>714</v>
      </c>
    </row>
    <row customHeight="1" ht="11.25">
      <c r="A4" s="6245" t="s">
        <v>2183</v>
      </c>
      <c r="B4" s="6245" t="s">
        <v>14</v>
      </c>
      <c r="C4" s="6245" t="s">
        <v>2194</v>
      </c>
      <c r="D4" s="6245" t="s">
        <v>2195</v>
      </c>
      <c r="E4" s="6245" t="s">
        <v>2196</v>
      </c>
      <c r="F4" s="6245" t="s">
        <v>2197</v>
      </c>
      <c r="G4" s="6245" t="s">
        <v>2198</v>
      </c>
      <c r="H4" s="6245" t="s">
        <v>24</v>
      </c>
      <c r="I4" s="6245" t="s">
        <v>714</v>
      </c>
    </row>
    <row customHeight="1" ht="11.25">
      <c r="A5" s="6245" t="s">
        <v>2183</v>
      </c>
      <c r="B5" s="6245" t="s">
        <v>14</v>
      </c>
      <c r="C5" s="6245" t="s">
        <v>2199</v>
      </c>
      <c r="D5" s="6245" t="s">
        <v>2200</v>
      </c>
      <c r="E5" s="6245" t="s">
        <v>2201</v>
      </c>
      <c r="F5" s="6245" t="s">
        <v>2202</v>
      </c>
      <c r="G5" s="6245" t="s">
        <v>2203</v>
      </c>
      <c r="H5" s="6245" t="s">
        <v>24</v>
      </c>
      <c r="I5" s="6245" t="s">
        <v>714</v>
      </c>
    </row>
    <row customHeight="1" ht="11.25">
      <c r="A6" s="6245" t="s">
        <v>2183</v>
      </c>
      <c r="B6" s="6245" t="s">
        <v>14</v>
      </c>
      <c r="C6" s="6245" t="s">
        <v>2204</v>
      </c>
      <c r="D6" s="6245" t="s">
        <v>2205</v>
      </c>
      <c r="E6" s="6245" t="s">
        <v>2206</v>
      </c>
      <c r="F6" s="6245" t="s">
        <v>2207</v>
      </c>
      <c r="G6" s="6245" t="s">
        <v>2208</v>
      </c>
      <c r="H6" s="6245" t="s">
        <v>24</v>
      </c>
      <c r="I6" s="6245" t="s">
        <v>714</v>
      </c>
    </row>
    <row customHeight="1" ht="11.25">
      <c r="A7" s="6245" t="s">
        <v>2183</v>
      </c>
      <c r="B7" s="6245" t="s">
        <v>14</v>
      </c>
      <c r="C7" s="6245" t="s">
        <v>2209</v>
      </c>
      <c r="D7" s="6245" t="s">
        <v>2210</v>
      </c>
      <c r="E7" s="6245" t="s">
        <v>2211</v>
      </c>
      <c r="F7" s="6245" t="s">
        <v>2212</v>
      </c>
      <c r="G7" s="6245" t="s">
        <v>2213</v>
      </c>
      <c r="H7" s="6245" t="s">
        <v>24</v>
      </c>
      <c r="I7" s="6245" t="s">
        <v>714</v>
      </c>
    </row>
    <row customHeight="1" ht="11.25">
      <c r="A8" s="6245" t="s">
        <v>2183</v>
      </c>
      <c r="B8" s="6245" t="s">
        <v>14</v>
      </c>
      <c r="C8" s="6245" t="s">
        <v>2214</v>
      </c>
      <c r="D8" s="6245" t="s">
        <v>2215</v>
      </c>
      <c r="E8" s="6245" t="s">
        <v>2216</v>
      </c>
      <c r="F8" s="6245" t="s">
        <v>2217</v>
      </c>
      <c r="G8" s="6245" t="s">
        <v>24</v>
      </c>
      <c r="H8" s="6245" t="s">
        <v>24</v>
      </c>
      <c r="I8" s="6245" t="s">
        <v>714</v>
      </c>
    </row>
    <row customHeight="1" ht="11.25">
      <c r="A9" s="6245" t="s">
        <v>2183</v>
      </c>
      <c r="B9" s="6245" t="s">
        <v>14</v>
      </c>
      <c r="C9" s="6245" t="s">
        <v>2218</v>
      </c>
      <c r="D9" s="6245" t="s">
        <v>2219</v>
      </c>
      <c r="E9" s="6245" t="s">
        <v>2220</v>
      </c>
      <c r="F9" s="6245" t="s">
        <v>2197</v>
      </c>
      <c r="G9" s="6245" t="s">
        <v>24</v>
      </c>
      <c r="H9" s="6245" t="s">
        <v>24</v>
      </c>
      <c r="I9" s="6245" t="s">
        <v>714</v>
      </c>
    </row>
    <row customHeight="1" ht="11.25">
      <c r="A10" s="6245" t="s">
        <v>2183</v>
      </c>
      <c r="B10" s="6245" t="s">
        <v>14</v>
      </c>
      <c r="C10" s="6245" t="s">
        <v>2221</v>
      </c>
      <c r="D10" s="6245" t="s">
        <v>2222</v>
      </c>
      <c r="E10" s="6245" t="s">
        <v>2223</v>
      </c>
      <c r="F10" s="6245" t="s">
        <v>2212</v>
      </c>
      <c r="G10" s="6245" t="s">
        <v>2224</v>
      </c>
      <c r="H10" s="6245" t="s">
        <v>24</v>
      </c>
      <c r="I10" s="6245" t="s">
        <v>714</v>
      </c>
    </row>
    <row customHeight="1" ht="11.25">
      <c r="A11" s="6245" t="s">
        <v>2183</v>
      </c>
      <c r="B11" s="6245" t="s">
        <v>14</v>
      </c>
      <c r="C11" s="6245" t="s">
        <v>2225</v>
      </c>
      <c r="D11" s="6245" t="s">
        <v>2226</v>
      </c>
      <c r="E11" s="6245" t="s">
        <v>2227</v>
      </c>
      <c r="F11" s="6245" t="s">
        <v>2202</v>
      </c>
      <c r="G11" s="6245" t="s">
        <v>2228</v>
      </c>
      <c r="H11" s="6245" t="s">
        <v>24</v>
      </c>
      <c r="I11" s="6245" t="s">
        <v>714</v>
      </c>
    </row>
    <row customHeight="1" ht="11.25">
      <c r="A12" s="6245" t="s">
        <v>2183</v>
      </c>
      <c r="B12" s="6245" t="s">
        <v>14</v>
      </c>
      <c r="C12" s="6245" t="s">
        <v>2229</v>
      </c>
      <c r="D12" s="6245" t="s">
        <v>2230</v>
      </c>
      <c r="E12" s="6245" t="s">
        <v>2231</v>
      </c>
      <c r="F12" s="6245" t="s">
        <v>2232</v>
      </c>
      <c r="G12" s="6245" t="s">
        <v>2233</v>
      </c>
      <c r="H12" s="6245" t="s">
        <v>24</v>
      </c>
      <c r="I12" s="6245" t="s">
        <v>714</v>
      </c>
    </row>
    <row customHeight="1" ht="11.25">
      <c r="A13" s="6245" t="s">
        <v>2183</v>
      </c>
      <c r="B13" s="6245" t="s">
        <v>14</v>
      </c>
      <c r="C13" s="6245" t="s">
        <v>2234</v>
      </c>
      <c r="D13" s="6245" t="s">
        <v>2235</v>
      </c>
      <c r="E13" s="6245" t="s">
        <v>2236</v>
      </c>
      <c r="F13" s="6245" t="s">
        <v>2237</v>
      </c>
      <c r="G13" s="6245" t="s">
        <v>2238</v>
      </c>
      <c r="H13" s="6245" t="s">
        <v>24</v>
      </c>
      <c r="I13" s="6245" t="s">
        <v>714</v>
      </c>
    </row>
    <row customHeight="1" ht="11.25">
      <c r="A14" s="6245" t="s">
        <v>2183</v>
      </c>
      <c r="B14" s="6245" t="s">
        <v>14</v>
      </c>
      <c r="C14" s="6245" t="s">
        <v>2239</v>
      </c>
      <c r="D14" s="6245" t="s">
        <v>2240</v>
      </c>
      <c r="E14" s="6245" t="s">
        <v>2241</v>
      </c>
      <c r="F14" s="6245" t="s">
        <v>2242</v>
      </c>
      <c r="G14" s="6245" t="s">
        <v>2243</v>
      </c>
      <c r="H14" s="6245" t="s">
        <v>24</v>
      </c>
      <c r="I14" s="6245" t="s">
        <v>714</v>
      </c>
    </row>
    <row customHeight="1" ht="11.25">
      <c r="A15" s="6245" t="s">
        <v>2183</v>
      </c>
      <c r="B15" s="6245" t="s">
        <v>14</v>
      </c>
      <c r="C15" s="6245" t="s">
        <v>2244</v>
      </c>
      <c r="D15" s="6245" t="s">
        <v>2245</v>
      </c>
      <c r="E15" s="6245" t="s">
        <v>2246</v>
      </c>
      <c r="F15" s="6245" t="s">
        <v>2247</v>
      </c>
      <c r="G15" s="6245" t="s">
        <v>2248</v>
      </c>
      <c r="H15" s="6245" t="s">
        <v>24</v>
      </c>
      <c r="I15" s="6245" t="s">
        <v>714</v>
      </c>
    </row>
    <row customHeight="1" ht="11.25">
      <c r="A16" s="6245" t="s">
        <v>2183</v>
      </c>
      <c r="B16" s="6245" t="s">
        <v>14</v>
      </c>
      <c r="C16" s="6245" t="s">
        <v>2249</v>
      </c>
      <c r="D16" s="6245" t="s">
        <v>2250</v>
      </c>
      <c r="E16" s="6245" t="s">
        <v>2251</v>
      </c>
      <c r="F16" s="6245" t="s">
        <v>2252</v>
      </c>
      <c r="G16" s="6245" t="s">
        <v>2253</v>
      </c>
      <c r="H16" s="6245" t="s">
        <v>24</v>
      </c>
      <c r="I16" s="6245" t="s">
        <v>714</v>
      </c>
    </row>
    <row customHeight="1" ht="11.25">
      <c r="A17" s="6245" t="s">
        <v>2183</v>
      </c>
      <c r="B17" s="6245" t="s">
        <v>14</v>
      </c>
      <c r="C17" s="6245" t="s">
        <v>2254</v>
      </c>
      <c r="D17" s="6245" t="s">
        <v>2255</v>
      </c>
      <c r="E17" s="6245" t="s">
        <v>2256</v>
      </c>
      <c r="F17" s="6245" t="s">
        <v>2202</v>
      </c>
      <c r="G17" s="6245" t="s">
        <v>2257</v>
      </c>
      <c r="H17" s="6245" t="s">
        <v>24</v>
      </c>
      <c r="I17" s="6245" t="s">
        <v>714</v>
      </c>
    </row>
    <row customHeight="1" ht="11.25">
      <c r="A18" s="6245" t="s">
        <v>2183</v>
      </c>
      <c r="B18" s="6245" t="s">
        <v>14</v>
      </c>
      <c r="C18" s="6245" t="s">
        <v>2258</v>
      </c>
      <c r="D18" s="6245" t="s">
        <v>2259</v>
      </c>
      <c r="E18" s="6245" t="s">
        <v>2260</v>
      </c>
      <c r="F18" s="6245" t="s">
        <v>2261</v>
      </c>
      <c r="G18" s="6245" t="s">
        <v>24</v>
      </c>
      <c r="H18" s="6245" t="s">
        <v>24</v>
      </c>
      <c r="I18" s="6245" t="s">
        <v>714</v>
      </c>
    </row>
    <row customHeight="1" ht="11.25">
      <c r="A19" s="6245" t="s">
        <v>2183</v>
      </c>
      <c r="B19" s="6245" t="s">
        <v>14</v>
      </c>
      <c r="C19" s="6245" t="s">
        <v>2262</v>
      </c>
      <c r="D19" s="6245" t="s">
        <v>2263</v>
      </c>
      <c r="E19" s="6245" t="s">
        <v>2264</v>
      </c>
      <c r="F19" s="6245" t="s">
        <v>2197</v>
      </c>
      <c r="G19" s="6245" t="s">
        <v>24</v>
      </c>
      <c r="H19" s="6245" t="s">
        <v>24</v>
      </c>
      <c r="I19" s="6245" t="s">
        <v>714</v>
      </c>
    </row>
    <row customHeight="1" ht="11.25">
      <c r="A20" s="6245" t="s">
        <v>2183</v>
      </c>
      <c r="B20" s="6245" t="s">
        <v>14</v>
      </c>
      <c r="C20" s="6245" t="s">
        <v>2265</v>
      </c>
      <c r="D20" s="6245" t="s">
        <v>2266</v>
      </c>
      <c r="E20" s="6245" t="s">
        <v>2267</v>
      </c>
      <c r="F20" s="6245" t="s">
        <v>2268</v>
      </c>
      <c r="G20" s="6245" t="s">
        <v>2269</v>
      </c>
      <c r="H20" s="6245" t="s">
        <v>24</v>
      </c>
      <c r="I20" s="6245" t="s">
        <v>714</v>
      </c>
    </row>
    <row customHeight="1" ht="11.25">
      <c r="A21" s="6245" t="s">
        <v>2183</v>
      </c>
      <c r="B21" s="6245" t="s">
        <v>14</v>
      </c>
      <c r="C21" s="6245" t="s">
        <v>2270</v>
      </c>
      <c r="D21" s="6245" t="s">
        <v>2271</v>
      </c>
      <c r="E21" s="6245" t="s">
        <v>2272</v>
      </c>
      <c r="F21" s="6245" t="s">
        <v>2252</v>
      </c>
      <c r="G21" s="6245" t="s">
        <v>2273</v>
      </c>
      <c r="H21" s="6245" t="s">
        <v>2274</v>
      </c>
      <c r="I21" s="6245" t="s">
        <v>714</v>
      </c>
    </row>
    <row customHeight="1" ht="11.25">
      <c r="A22" s="6245" t="s">
        <v>2183</v>
      </c>
      <c r="B22" s="6245" t="s">
        <v>14</v>
      </c>
      <c r="C22" s="6245" t="s">
        <v>2275</v>
      </c>
      <c r="D22" s="6245" t="s">
        <v>2276</v>
      </c>
      <c r="E22" s="6245" t="s">
        <v>2277</v>
      </c>
      <c r="F22" s="6245" t="s">
        <v>2278</v>
      </c>
      <c r="G22" s="6245" t="s">
        <v>2279</v>
      </c>
      <c r="H22" s="6245" t="s">
        <v>24</v>
      </c>
      <c r="I22" s="6245" t="s">
        <v>714</v>
      </c>
    </row>
    <row customHeight="1" ht="11.25">
      <c r="A23" s="6245" t="s">
        <v>2183</v>
      </c>
      <c r="B23" s="6245" t="s">
        <v>14</v>
      </c>
      <c r="C23" s="6245" t="s">
        <v>2280</v>
      </c>
      <c r="D23" s="6245" t="s">
        <v>2281</v>
      </c>
      <c r="E23" s="6245" t="s">
        <v>2282</v>
      </c>
      <c r="F23" s="6245" t="s">
        <v>2283</v>
      </c>
      <c r="G23" s="6245" t="s">
        <v>24</v>
      </c>
      <c r="H23" s="6245" t="s">
        <v>24</v>
      </c>
      <c r="I23" s="6245" t="s">
        <v>714</v>
      </c>
    </row>
    <row customHeight="1" ht="11.25">
      <c r="A24" s="6245" t="s">
        <v>2183</v>
      </c>
      <c r="B24" s="6245" t="s">
        <v>14</v>
      </c>
      <c r="C24" s="6245" t="s">
        <v>2284</v>
      </c>
      <c r="D24" s="6245" t="s">
        <v>2285</v>
      </c>
      <c r="E24" s="6245" t="s">
        <v>2286</v>
      </c>
      <c r="F24" s="6245" t="s">
        <v>2287</v>
      </c>
      <c r="G24" s="6245" t="s">
        <v>24</v>
      </c>
      <c r="H24" s="6245" t="s">
        <v>24</v>
      </c>
      <c r="I24" s="6245" t="s">
        <v>714</v>
      </c>
    </row>
    <row customHeight="1" ht="11.25">
      <c r="A25" s="6245" t="s">
        <v>2183</v>
      </c>
      <c r="B25" s="6245" t="s">
        <v>14</v>
      </c>
      <c r="C25" s="6245" t="s">
        <v>2288</v>
      </c>
      <c r="D25" s="6245" t="s">
        <v>2289</v>
      </c>
      <c r="E25" s="6245" t="s">
        <v>2290</v>
      </c>
      <c r="F25" s="6245" t="s">
        <v>2291</v>
      </c>
      <c r="G25" s="6245" t="s">
        <v>24</v>
      </c>
      <c r="H25" s="6245" t="s">
        <v>24</v>
      </c>
      <c r="I25" s="6245" t="s">
        <v>714</v>
      </c>
    </row>
    <row customHeight="1" ht="11.25">
      <c r="A26" s="6245" t="s">
        <v>2183</v>
      </c>
      <c r="B26" s="6245" t="s">
        <v>14</v>
      </c>
      <c r="C26" s="6245" t="s">
        <v>2292</v>
      </c>
      <c r="D26" s="6245" t="s">
        <v>2293</v>
      </c>
      <c r="E26" s="6245" t="s">
        <v>2294</v>
      </c>
      <c r="F26" s="6245" t="s">
        <v>2287</v>
      </c>
      <c r="G26" s="6245" t="s">
        <v>2295</v>
      </c>
      <c r="H26" s="6245" t="s">
        <v>24</v>
      </c>
      <c r="I26" s="6245" t="s">
        <v>714</v>
      </c>
    </row>
    <row customHeight="1" ht="11.25">
      <c r="A27" s="6245" t="s">
        <v>2183</v>
      </c>
      <c r="B27" s="6245" t="s">
        <v>14</v>
      </c>
      <c r="C27" s="6245" t="s">
        <v>2296</v>
      </c>
      <c r="D27" s="6245" t="s">
        <v>2297</v>
      </c>
      <c r="E27" s="6245" t="s">
        <v>2298</v>
      </c>
      <c r="F27" s="6245" t="s">
        <v>2299</v>
      </c>
      <c r="G27" s="6245" t="s">
        <v>24</v>
      </c>
      <c r="H27" s="6245" t="s">
        <v>24</v>
      </c>
      <c r="I27" s="6245" t="s">
        <v>714</v>
      </c>
    </row>
    <row customHeight="1" ht="11.25">
      <c r="A28" s="6245" t="s">
        <v>2183</v>
      </c>
      <c r="B28" s="6245" t="s">
        <v>14</v>
      </c>
      <c r="C28" s="6245" t="s">
        <v>2300</v>
      </c>
      <c r="D28" s="6245" t="s">
        <v>2301</v>
      </c>
      <c r="E28" s="6245" t="s">
        <v>2302</v>
      </c>
      <c r="F28" s="6245" t="s">
        <v>2303</v>
      </c>
      <c r="G28" s="6245" t="s">
        <v>2304</v>
      </c>
      <c r="H28" s="6245" t="s">
        <v>24</v>
      </c>
      <c r="I28" s="6245" t="s">
        <v>714</v>
      </c>
    </row>
    <row customHeight="1" ht="11.25">
      <c r="A29" s="6245" t="s">
        <v>2183</v>
      </c>
      <c r="B29" s="6245" t="s">
        <v>14</v>
      </c>
      <c r="C29" s="6245" t="s">
        <v>2305</v>
      </c>
      <c r="D29" s="6245" t="s">
        <v>2306</v>
      </c>
      <c r="E29" s="6245" t="s">
        <v>2307</v>
      </c>
      <c r="F29" s="6245" t="s">
        <v>2308</v>
      </c>
      <c r="G29" s="6245" t="s">
        <v>2309</v>
      </c>
      <c r="H29" s="6245" t="s">
        <v>24</v>
      </c>
      <c r="I29" s="6245" t="s">
        <v>714</v>
      </c>
    </row>
    <row customHeight="1" ht="11.25">
      <c r="A30" s="6245" t="s">
        <v>2183</v>
      </c>
      <c r="B30" s="6245" t="s">
        <v>14</v>
      </c>
      <c r="C30" s="6245" t="s">
        <v>2310</v>
      </c>
      <c r="D30" s="6245" t="s">
        <v>2311</v>
      </c>
      <c r="E30" s="6245" t="s">
        <v>2312</v>
      </c>
      <c r="F30" s="6245" t="s">
        <v>2313</v>
      </c>
      <c r="G30" s="6245" t="s">
        <v>2314</v>
      </c>
      <c r="H30" s="6245" t="s">
        <v>24</v>
      </c>
      <c r="I30" s="6245" t="s">
        <v>714</v>
      </c>
    </row>
    <row customHeight="1" ht="11.25">
      <c r="A31" s="6245" t="s">
        <v>2183</v>
      </c>
      <c r="B31" s="6245" t="s">
        <v>14</v>
      </c>
      <c r="C31" s="6245" t="s">
        <v>2315</v>
      </c>
      <c r="D31" s="6245" t="s">
        <v>2316</v>
      </c>
      <c r="E31" s="6245" t="s">
        <v>2317</v>
      </c>
      <c r="F31" s="6245" t="s">
        <v>2318</v>
      </c>
      <c r="G31" s="6245" t="s">
        <v>2319</v>
      </c>
      <c r="H31" s="6245" t="s">
        <v>24</v>
      </c>
      <c r="I31" s="6245" t="s">
        <v>714</v>
      </c>
    </row>
    <row customHeight="1" ht="11.25">
      <c r="A32" s="6245" t="s">
        <v>2183</v>
      </c>
      <c r="B32" s="6245" t="s">
        <v>14</v>
      </c>
      <c r="C32" s="6245" t="s">
        <v>2320</v>
      </c>
      <c r="D32" s="6245" t="s">
        <v>2321</v>
      </c>
      <c r="E32" s="6245" t="s">
        <v>2322</v>
      </c>
      <c r="F32" s="6245" t="s">
        <v>2197</v>
      </c>
      <c r="G32" s="6245" t="s">
        <v>2323</v>
      </c>
      <c r="H32" s="6245" t="s">
        <v>24</v>
      </c>
      <c r="I32" s="6245" t="s">
        <v>714</v>
      </c>
    </row>
    <row customHeight="1" ht="11.25">
      <c r="A33" s="6245" t="s">
        <v>2183</v>
      </c>
      <c r="B33" s="6245" t="s">
        <v>14</v>
      </c>
      <c r="C33" s="6245" t="s">
        <v>2324</v>
      </c>
      <c r="D33" s="6245" t="s">
        <v>2325</v>
      </c>
      <c r="E33" s="6245" t="s">
        <v>2326</v>
      </c>
      <c r="F33" s="6245" t="s">
        <v>2327</v>
      </c>
      <c r="G33" s="6245" t="s">
        <v>2328</v>
      </c>
      <c r="H33" s="6245" t="s">
        <v>24</v>
      </c>
      <c r="I33" s="6245" t="s">
        <v>714</v>
      </c>
    </row>
    <row customHeight="1" ht="11.25">
      <c r="A34" s="6245" t="s">
        <v>2183</v>
      </c>
      <c r="B34" s="6245" t="s">
        <v>14</v>
      </c>
      <c r="C34" s="6245" t="s">
        <v>2329</v>
      </c>
      <c r="D34" s="6245" t="s">
        <v>2330</v>
      </c>
      <c r="E34" s="6245" t="s">
        <v>2331</v>
      </c>
      <c r="F34" s="6245" t="s">
        <v>2308</v>
      </c>
      <c r="G34" s="6245" t="s">
        <v>2332</v>
      </c>
      <c r="H34" s="6245" t="s">
        <v>24</v>
      </c>
      <c r="I34" s="6245" t="s">
        <v>714</v>
      </c>
    </row>
    <row customHeight="1" ht="11.25">
      <c r="A35" s="6245" t="s">
        <v>2183</v>
      </c>
      <c r="B35" s="6245" t="s">
        <v>14</v>
      </c>
      <c r="C35" s="6245" t="s">
        <v>2333</v>
      </c>
      <c r="D35" s="6245" t="s">
        <v>2334</v>
      </c>
      <c r="E35" s="6245" t="s">
        <v>2335</v>
      </c>
      <c r="F35" s="6245" t="s">
        <v>2303</v>
      </c>
      <c r="G35" s="6245" t="s">
        <v>2336</v>
      </c>
      <c r="H35" s="6245" t="s">
        <v>24</v>
      </c>
      <c r="I35" s="6245" t="s">
        <v>714</v>
      </c>
    </row>
    <row customHeight="1" ht="11.25">
      <c r="A36" s="6245" t="s">
        <v>2183</v>
      </c>
      <c r="B36" s="6245" t="s">
        <v>14</v>
      </c>
      <c r="C36" s="6245" t="s">
        <v>2337</v>
      </c>
      <c r="D36" s="6245" t="s">
        <v>2338</v>
      </c>
      <c r="E36" s="6245" t="s">
        <v>2339</v>
      </c>
      <c r="F36" s="6245" t="s">
        <v>2340</v>
      </c>
      <c r="G36" s="6245" t="s">
        <v>2341</v>
      </c>
      <c r="H36" s="6245" t="s">
        <v>24</v>
      </c>
      <c r="I36" s="6245" t="s">
        <v>714</v>
      </c>
    </row>
    <row customHeight="1" ht="11.25">
      <c r="A37" s="6245" t="s">
        <v>2183</v>
      </c>
      <c r="B37" s="6245" t="s">
        <v>14</v>
      </c>
      <c r="C37" s="6245" t="s">
        <v>2342</v>
      </c>
      <c r="D37" s="6245" t="s">
        <v>2343</v>
      </c>
      <c r="E37" s="6245" t="s">
        <v>2344</v>
      </c>
      <c r="F37" s="6245" t="s">
        <v>2202</v>
      </c>
      <c r="G37" s="6245" t="s">
        <v>2345</v>
      </c>
      <c r="H37" s="6245" t="s">
        <v>24</v>
      </c>
      <c r="I37" s="6245" t="s">
        <v>714</v>
      </c>
    </row>
    <row customHeight="1" ht="11.25">
      <c r="A38" s="6245" t="s">
        <v>2183</v>
      </c>
      <c r="B38" s="6245" t="s">
        <v>14</v>
      </c>
      <c r="C38" s="6245" t="s">
        <v>2346</v>
      </c>
      <c r="D38" s="6245" t="s">
        <v>2347</v>
      </c>
      <c r="E38" s="6245" t="s">
        <v>2348</v>
      </c>
      <c r="F38" s="6245" t="s">
        <v>2308</v>
      </c>
      <c r="G38" s="6245" t="s">
        <v>2349</v>
      </c>
      <c r="H38" s="6245" t="s">
        <v>24</v>
      </c>
      <c r="I38" s="6245" t="s">
        <v>714</v>
      </c>
    </row>
    <row customHeight="1" ht="11.25">
      <c r="A39" s="6245" t="s">
        <v>2183</v>
      </c>
      <c r="B39" s="6245" t="s">
        <v>14</v>
      </c>
      <c r="C39" s="6245" t="s">
        <v>2350</v>
      </c>
      <c r="D39" s="6245" t="s">
        <v>2351</v>
      </c>
      <c r="E39" s="6245" t="s">
        <v>2352</v>
      </c>
      <c r="F39" s="6245" t="s">
        <v>2353</v>
      </c>
      <c r="G39" s="6245" t="s">
        <v>2354</v>
      </c>
      <c r="H39" s="6245" t="s">
        <v>24</v>
      </c>
      <c r="I39" s="6245" t="s">
        <v>714</v>
      </c>
    </row>
    <row customHeight="1" ht="11.25">
      <c r="A40" s="6245" t="s">
        <v>2183</v>
      </c>
      <c r="B40" s="6245" t="s">
        <v>14</v>
      </c>
      <c r="C40" s="6245" t="s">
        <v>2355</v>
      </c>
      <c r="D40" s="6245" t="s">
        <v>2356</v>
      </c>
      <c r="E40" s="6245" t="s">
        <v>2357</v>
      </c>
      <c r="F40" s="6245" t="s">
        <v>2358</v>
      </c>
      <c r="G40" s="6245" t="s">
        <v>24</v>
      </c>
      <c r="H40" s="6245" t="s">
        <v>24</v>
      </c>
      <c r="I40" s="6245" t="s">
        <v>714</v>
      </c>
    </row>
    <row customHeight="1" ht="11.25">
      <c r="A41" s="6245" t="s">
        <v>2183</v>
      </c>
      <c r="B41" s="6245" t="s">
        <v>14</v>
      </c>
      <c r="C41" s="6245" t="s">
        <v>2359</v>
      </c>
      <c r="D41" s="6245" t="s">
        <v>2360</v>
      </c>
      <c r="E41" s="6245" t="s">
        <v>2361</v>
      </c>
      <c r="F41" s="6245" t="s">
        <v>2362</v>
      </c>
      <c r="G41" s="6245" t="s">
        <v>24</v>
      </c>
      <c r="H41" s="6245" t="s">
        <v>24</v>
      </c>
      <c r="I41" s="6245" t="s">
        <v>714</v>
      </c>
    </row>
    <row customHeight="1" ht="11.25">
      <c r="A42" s="6245" t="s">
        <v>2183</v>
      </c>
      <c r="B42" s="6245" t="s">
        <v>14</v>
      </c>
      <c r="C42" s="6245" t="s">
        <v>2363</v>
      </c>
      <c r="D42" s="6245" t="s">
        <v>2364</v>
      </c>
      <c r="E42" s="6245" t="s">
        <v>2365</v>
      </c>
      <c r="F42" s="6245" t="s">
        <v>2202</v>
      </c>
      <c r="G42" s="6245" t="s">
        <v>24</v>
      </c>
      <c r="H42" s="6245" t="s">
        <v>24</v>
      </c>
      <c r="I42" s="6245" t="s">
        <v>714</v>
      </c>
    </row>
    <row customHeight="1" ht="11.25">
      <c r="A43" s="6245" t="s">
        <v>2183</v>
      </c>
      <c r="B43" s="6245" t="s">
        <v>14</v>
      </c>
      <c r="C43" s="6245" t="s">
        <v>2366</v>
      </c>
      <c r="D43" s="6245" t="s">
        <v>2367</v>
      </c>
      <c r="E43" s="6245" t="s">
        <v>2368</v>
      </c>
      <c r="F43" s="6245" t="s">
        <v>2369</v>
      </c>
      <c r="G43" s="6245" t="s">
        <v>2370</v>
      </c>
      <c r="H43" s="6245" t="s">
        <v>24</v>
      </c>
      <c r="I43" s="6245" t="s">
        <v>714</v>
      </c>
    </row>
    <row customHeight="1" ht="11.25">
      <c r="A44" s="6245" t="s">
        <v>2183</v>
      </c>
      <c r="B44" s="6245" t="s">
        <v>14</v>
      </c>
      <c r="C44" s="6245" t="s">
        <v>2371</v>
      </c>
      <c r="D44" s="6245" t="s">
        <v>2372</v>
      </c>
      <c r="E44" s="6245" t="s">
        <v>2373</v>
      </c>
      <c r="F44" s="6245" t="s">
        <v>2237</v>
      </c>
      <c r="G44" s="6245" t="s">
        <v>2374</v>
      </c>
      <c r="H44" s="6245" t="s">
        <v>24</v>
      </c>
      <c r="I44" s="6245" t="s">
        <v>714</v>
      </c>
    </row>
    <row customHeight="1" ht="11.25">
      <c r="A45" s="6245" t="s">
        <v>2183</v>
      </c>
      <c r="B45" s="6245" t="s">
        <v>14</v>
      </c>
      <c r="C45" s="6245" t="s">
        <v>2375</v>
      </c>
      <c r="D45" s="6245" t="s">
        <v>2376</v>
      </c>
      <c r="E45" s="6245" t="s">
        <v>2377</v>
      </c>
      <c r="F45" s="6245" t="s">
        <v>2212</v>
      </c>
      <c r="G45" s="6245" t="s">
        <v>2378</v>
      </c>
      <c r="H45" s="6245" t="s">
        <v>24</v>
      </c>
      <c r="I45" s="6245" t="s">
        <v>714</v>
      </c>
    </row>
    <row customHeight="1" ht="11.25">
      <c r="A46" s="6245" t="s">
        <v>2183</v>
      </c>
      <c r="B46" s="6245" t="s">
        <v>14</v>
      </c>
      <c r="C46" s="6245" t="s">
        <v>2379</v>
      </c>
      <c r="D46" s="6245" t="s">
        <v>2380</v>
      </c>
      <c r="E46" s="6245" t="s">
        <v>2381</v>
      </c>
      <c r="F46" s="6245" t="s">
        <v>2278</v>
      </c>
      <c r="G46" s="6245" t="s">
        <v>24</v>
      </c>
      <c r="H46" s="6245" t="s">
        <v>24</v>
      </c>
      <c r="I46" s="6245" t="s">
        <v>714</v>
      </c>
    </row>
    <row customHeight="1" ht="11.25">
      <c r="A47" s="6245" t="s">
        <v>2183</v>
      </c>
      <c r="B47" s="6245" t="s">
        <v>14</v>
      </c>
      <c r="C47" s="6245" t="s">
        <v>2382</v>
      </c>
      <c r="D47" s="6245" t="s">
        <v>2383</v>
      </c>
      <c r="E47" s="6245" t="s">
        <v>2384</v>
      </c>
      <c r="F47" s="6245" t="s">
        <v>2385</v>
      </c>
      <c r="G47" s="6245" t="s">
        <v>2386</v>
      </c>
      <c r="H47" s="6245" t="s">
        <v>24</v>
      </c>
      <c r="I47" s="6245" t="s">
        <v>714</v>
      </c>
    </row>
    <row customHeight="1" ht="11.25">
      <c r="A48" s="6245" t="s">
        <v>2183</v>
      </c>
      <c r="B48" s="6245" t="s">
        <v>14</v>
      </c>
      <c r="C48" s="6245" t="s">
        <v>2387</v>
      </c>
      <c r="D48" s="6245" t="s">
        <v>2388</v>
      </c>
      <c r="E48" s="6245" t="s">
        <v>2389</v>
      </c>
      <c r="F48" s="6245" t="s">
        <v>2358</v>
      </c>
      <c r="G48" s="6245" t="s">
        <v>24</v>
      </c>
      <c r="H48" s="6245" t="s">
        <v>24</v>
      </c>
      <c r="I48" s="6245" t="s">
        <v>714</v>
      </c>
    </row>
    <row customHeight="1" ht="11.25">
      <c r="A49" s="6245" t="s">
        <v>2183</v>
      </c>
      <c r="B49" s="6245" t="s">
        <v>14</v>
      </c>
      <c r="C49" s="6245" t="s">
        <v>2390</v>
      </c>
      <c r="D49" s="6245" t="s">
        <v>2391</v>
      </c>
      <c r="E49" s="6245" t="s">
        <v>2392</v>
      </c>
      <c r="F49" s="6245" t="s">
        <v>2237</v>
      </c>
      <c r="G49" s="6245" t="s">
        <v>2393</v>
      </c>
      <c r="H49" s="6245" t="s">
        <v>24</v>
      </c>
      <c r="I49" s="6245" t="s">
        <v>714</v>
      </c>
    </row>
    <row customHeight="1" ht="11.25">
      <c r="A50" s="6245" t="s">
        <v>2183</v>
      </c>
      <c r="B50" s="6245" t="s">
        <v>14</v>
      </c>
      <c r="C50" s="6245" t="s">
        <v>2394</v>
      </c>
      <c r="D50" s="6245" t="s">
        <v>2395</v>
      </c>
      <c r="E50" s="6245" t="s">
        <v>2396</v>
      </c>
      <c r="F50" s="6245" t="s">
        <v>2397</v>
      </c>
      <c r="G50" s="6245" t="s">
        <v>2398</v>
      </c>
      <c r="H50" s="6245" t="s">
        <v>24</v>
      </c>
      <c r="I50" s="6245" t="s">
        <v>714</v>
      </c>
    </row>
    <row customHeight="1" ht="11.25">
      <c r="A51" s="6245" t="s">
        <v>2183</v>
      </c>
      <c r="B51" s="6245" t="s">
        <v>14</v>
      </c>
      <c r="C51" s="6245" t="s">
        <v>2399</v>
      </c>
      <c r="D51" s="6245" t="s">
        <v>2400</v>
      </c>
      <c r="E51" s="6245" t="s">
        <v>2401</v>
      </c>
      <c r="F51" s="6245" t="s">
        <v>2402</v>
      </c>
      <c r="G51" s="6245" t="s">
        <v>2403</v>
      </c>
      <c r="H51" s="6245" t="s">
        <v>24</v>
      </c>
      <c r="I51" s="6245" t="s">
        <v>714</v>
      </c>
    </row>
    <row customHeight="1" ht="11.25">
      <c r="A52" s="6245" t="s">
        <v>2183</v>
      </c>
      <c r="B52" s="6245" t="s">
        <v>14</v>
      </c>
      <c r="C52" s="6245" t="s">
        <v>2404</v>
      </c>
      <c r="D52" s="6245" t="s">
        <v>2405</v>
      </c>
      <c r="E52" s="6245" t="s">
        <v>2406</v>
      </c>
      <c r="F52" s="6245" t="s">
        <v>2407</v>
      </c>
      <c r="G52" s="6245" t="s">
        <v>2408</v>
      </c>
      <c r="H52" s="6245" t="s">
        <v>24</v>
      </c>
      <c r="I52" s="6245" t="s">
        <v>714</v>
      </c>
    </row>
    <row customHeight="1" ht="11.25">
      <c r="A53" s="6245" t="s">
        <v>2183</v>
      </c>
      <c r="B53" s="6245" t="s">
        <v>14</v>
      </c>
      <c r="C53" s="6245" t="s">
        <v>2409</v>
      </c>
      <c r="D53" s="6245" t="s">
        <v>2410</v>
      </c>
      <c r="E53" s="6245" t="s">
        <v>2411</v>
      </c>
      <c r="F53" s="6245" t="s">
        <v>2412</v>
      </c>
      <c r="G53" s="6245" t="s">
        <v>24</v>
      </c>
      <c r="H53" s="6245" t="s">
        <v>24</v>
      </c>
      <c r="I53" s="6245" t="s">
        <v>714</v>
      </c>
    </row>
    <row customHeight="1" ht="11.25">
      <c r="A54" s="6245" t="s">
        <v>2183</v>
      </c>
      <c r="B54" s="6245" t="s">
        <v>14</v>
      </c>
      <c r="C54" s="6245" t="s">
        <v>2413</v>
      </c>
      <c r="D54" s="6245" t="s">
        <v>2414</v>
      </c>
      <c r="E54" s="6245" t="s">
        <v>2415</v>
      </c>
      <c r="F54" s="6245" t="s">
        <v>2385</v>
      </c>
      <c r="G54" s="6245" t="s">
        <v>2416</v>
      </c>
      <c r="H54" s="6245" t="s">
        <v>24</v>
      </c>
      <c r="I54" s="6245" t="s">
        <v>714</v>
      </c>
    </row>
    <row customHeight="1" ht="11.25">
      <c r="A55" s="6245" t="s">
        <v>2183</v>
      </c>
      <c r="B55" s="6245" t="s">
        <v>14</v>
      </c>
      <c r="C55" s="6245" t="s">
        <v>2417</v>
      </c>
      <c r="D55" s="6245" t="s">
        <v>2418</v>
      </c>
      <c r="E55" s="6245" t="s">
        <v>2419</v>
      </c>
      <c r="F55" s="6245" t="s">
        <v>2420</v>
      </c>
      <c r="G55" s="6245" t="s">
        <v>2421</v>
      </c>
      <c r="H55" s="6245" t="s">
        <v>24</v>
      </c>
      <c r="I55" s="6245" t="s">
        <v>714</v>
      </c>
    </row>
    <row customHeight="1" ht="11.25">
      <c r="A56" s="6245" t="s">
        <v>2183</v>
      </c>
      <c r="B56" s="6245" t="s">
        <v>14</v>
      </c>
      <c r="C56" s="6245" t="s">
        <v>2422</v>
      </c>
      <c r="D56" s="6245" t="s">
        <v>2423</v>
      </c>
      <c r="E56" s="6245" t="s">
        <v>2424</v>
      </c>
      <c r="F56" s="6245" t="s">
        <v>2397</v>
      </c>
      <c r="G56" s="6245" t="s">
        <v>2425</v>
      </c>
      <c r="H56" s="6245" t="s">
        <v>24</v>
      </c>
      <c r="I56" s="6245" t="s">
        <v>714</v>
      </c>
    </row>
    <row customHeight="1" ht="11.25">
      <c r="A57" s="6245" t="s">
        <v>2183</v>
      </c>
      <c r="B57" s="6245" t="s">
        <v>14</v>
      </c>
      <c r="C57" s="6245" t="s">
        <v>2426</v>
      </c>
      <c r="D57" s="6245" t="s">
        <v>2427</v>
      </c>
      <c r="E57" s="6245" t="s">
        <v>2428</v>
      </c>
      <c r="F57" s="6245" t="s">
        <v>2429</v>
      </c>
      <c r="G57" s="6245" t="s">
        <v>24</v>
      </c>
      <c r="H57" s="6245" t="s">
        <v>24</v>
      </c>
      <c r="I57" s="6245" t="s">
        <v>714</v>
      </c>
    </row>
    <row customHeight="1" ht="11.25">
      <c r="A58" s="6245" t="s">
        <v>2183</v>
      </c>
      <c r="B58" s="6245" t="s">
        <v>14</v>
      </c>
      <c r="C58" s="6245" t="s">
        <v>2430</v>
      </c>
      <c r="D58" s="6245" t="s">
        <v>2431</v>
      </c>
      <c r="E58" s="6245" t="s">
        <v>2432</v>
      </c>
      <c r="F58" s="6245" t="s">
        <v>2433</v>
      </c>
      <c r="G58" s="6245" t="s">
        <v>24</v>
      </c>
      <c r="H58" s="6245" t="s">
        <v>24</v>
      </c>
      <c r="I58" s="6245" t="s">
        <v>714</v>
      </c>
    </row>
    <row customHeight="1" ht="11.25">
      <c r="A59" s="6245" t="s">
        <v>2183</v>
      </c>
      <c r="B59" s="6245" t="s">
        <v>14</v>
      </c>
      <c r="C59" s="6245" t="s">
        <v>2434</v>
      </c>
      <c r="D59" s="6245" t="s">
        <v>2435</v>
      </c>
      <c r="E59" s="6245" t="s">
        <v>2436</v>
      </c>
      <c r="F59" s="6245" t="s">
        <v>2437</v>
      </c>
      <c r="G59" s="6245" t="s">
        <v>2438</v>
      </c>
      <c r="H59" s="6245" t="s">
        <v>24</v>
      </c>
      <c r="I59" s="6245" t="s">
        <v>714</v>
      </c>
    </row>
    <row customHeight="1" ht="11.25">
      <c r="A60" s="6245" t="s">
        <v>2183</v>
      </c>
      <c r="B60" s="6245" t="s">
        <v>14</v>
      </c>
      <c r="C60" s="6245" t="s">
        <v>2439</v>
      </c>
      <c r="D60" s="6245" t="s">
        <v>2440</v>
      </c>
      <c r="E60" s="6245" t="s">
        <v>2441</v>
      </c>
      <c r="F60" s="6245" t="s">
        <v>2217</v>
      </c>
      <c r="G60" s="6245" t="s">
        <v>2442</v>
      </c>
      <c r="H60" s="6245" t="s">
        <v>24</v>
      </c>
      <c r="I60" s="6245" t="s">
        <v>714</v>
      </c>
    </row>
    <row customHeight="1" ht="11.25">
      <c r="A61" s="6245" t="s">
        <v>2183</v>
      </c>
      <c r="B61" s="6245" t="s">
        <v>14</v>
      </c>
      <c r="C61" s="6245" t="s">
        <v>2443</v>
      </c>
      <c r="D61" s="6245" t="s">
        <v>2444</v>
      </c>
      <c r="E61" s="6245" t="s">
        <v>2445</v>
      </c>
      <c r="F61" s="6245" t="s">
        <v>2402</v>
      </c>
      <c r="G61" s="6245" t="s">
        <v>2446</v>
      </c>
      <c r="H61" s="6245" t="s">
        <v>24</v>
      </c>
      <c r="I61" s="6245" t="s">
        <v>714</v>
      </c>
    </row>
    <row customHeight="1" ht="11.25">
      <c r="A62" s="6245" t="s">
        <v>2183</v>
      </c>
      <c r="B62" s="6245" t="s">
        <v>14</v>
      </c>
      <c r="C62" s="6245" t="s">
        <v>2447</v>
      </c>
      <c r="D62" s="6245" t="s">
        <v>2448</v>
      </c>
      <c r="E62" s="6245" t="s">
        <v>2186</v>
      </c>
      <c r="F62" s="6245" t="s">
        <v>2237</v>
      </c>
      <c r="G62" s="6245" t="s">
        <v>2188</v>
      </c>
      <c r="H62" s="6245" t="s">
        <v>24</v>
      </c>
      <c r="I62" s="6245" t="s">
        <v>714</v>
      </c>
    </row>
    <row customHeight="1" ht="11.25">
      <c r="A63" s="6245" t="s">
        <v>2183</v>
      </c>
      <c r="B63" s="6245" t="s">
        <v>14</v>
      </c>
      <c r="C63" s="6245" t="s">
        <v>2449</v>
      </c>
      <c r="D63" s="6245" t="s">
        <v>2450</v>
      </c>
      <c r="E63" s="6245" t="s">
        <v>2451</v>
      </c>
      <c r="F63" s="6245" t="s">
        <v>2452</v>
      </c>
      <c r="G63" s="6245" t="s">
        <v>2453</v>
      </c>
      <c r="H63" s="6245" t="s">
        <v>24</v>
      </c>
      <c r="I63" s="6245" t="s">
        <v>714</v>
      </c>
    </row>
    <row customHeight="1" ht="11.25">
      <c r="A64" s="6245" t="s">
        <v>2183</v>
      </c>
      <c r="B64" s="6245" t="s">
        <v>14</v>
      </c>
      <c r="C64" s="6245" t="s">
        <v>2454</v>
      </c>
      <c r="D64" s="6245" t="s">
        <v>2455</v>
      </c>
      <c r="E64" s="6245" t="s">
        <v>2456</v>
      </c>
      <c r="F64" s="6245" t="s">
        <v>2397</v>
      </c>
      <c r="G64" s="6245" t="s">
        <v>2457</v>
      </c>
      <c r="H64" s="6245" t="s">
        <v>24</v>
      </c>
      <c r="I64" s="6245" t="s">
        <v>714</v>
      </c>
    </row>
    <row customHeight="1" ht="11.25">
      <c r="A65" s="6245" t="s">
        <v>2183</v>
      </c>
      <c r="B65" s="6245" t="s">
        <v>14</v>
      </c>
      <c r="C65" s="6245" t="s">
        <v>2458</v>
      </c>
      <c r="D65" s="6245" t="s">
        <v>2459</v>
      </c>
      <c r="E65" s="6245" t="s">
        <v>2460</v>
      </c>
      <c r="F65" s="6245" t="s">
        <v>2202</v>
      </c>
      <c r="G65" s="6245" t="s">
        <v>2461</v>
      </c>
      <c r="H65" s="6245" t="s">
        <v>24</v>
      </c>
      <c r="I65" s="6245" t="s">
        <v>714</v>
      </c>
    </row>
    <row customHeight="1" ht="11.25">
      <c r="A66" s="6245" t="s">
        <v>2183</v>
      </c>
      <c r="B66" s="6245" t="s">
        <v>14</v>
      </c>
      <c r="C66" s="6245" t="s">
        <v>2462</v>
      </c>
      <c r="D66" s="6245" t="s">
        <v>2463</v>
      </c>
      <c r="E66" s="6245" t="s">
        <v>2464</v>
      </c>
      <c r="F66" s="6245" t="s">
        <v>2397</v>
      </c>
      <c r="G66" s="6245" t="s">
        <v>2465</v>
      </c>
      <c r="H66" s="6245" t="s">
        <v>24</v>
      </c>
      <c r="I66" s="6245" t="s">
        <v>714</v>
      </c>
    </row>
    <row customHeight="1" ht="11.25">
      <c r="A67" s="6245" t="s">
        <v>2183</v>
      </c>
      <c r="B67" s="6245" t="s">
        <v>14</v>
      </c>
      <c r="C67" s="6245" t="s">
        <v>2466</v>
      </c>
      <c r="D67" s="6245" t="s">
        <v>2467</v>
      </c>
      <c r="E67" s="6245" t="s">
        <v>2468</v>
      </c>
      <c r="F67" s="6245" t="s">
        <v>2308</v>
      </c>
      <c r="G67" s="6245" t="s">
        <v>24</v>
      </c>
      <c r="H67" s="6245" t="s">
        <v>24</v>
      </c>
      <c r="I67" s="6245" t="s">
        <v>714</v>
      </c>
    </row>
    <row customHeight="1" ht="11.25">
      <c r="A68" s="6245" t="s">
        <v>2183</v>
      </c>
      <c r="B68" s="6245" t="s">
        <v>14</v>
      </c>
      <c r="C68" s="6245" t="s">
        <v>2469</v>
      </c>
      <c r="D68" s="6245" t="s">
        <v>2470</v>
      </c>
      <c r="E68" s="6245" t="s">
        <v>2471</v>
      </c>
      <c r="F68" s="6245" t="s">
        <v>2472</v>
      </c>
      <c r="G68" s="6245" t="s">
        <v>2473</v>
      </c>
      <c r="H68" s="6245" t="s">
        <v>24</v>
      </c>
      <c r="I68" s="6245" t="s">
        <v>714</v>
      </c>
    </row>
    <row customHeight="1" ht="11.25">
      <c r="A69" s="6245" t="s">
        <v>2183</v>
      </c>
      <c r="B69" s="6245" t="s">
        <v>14</v>
      </c>
      <c r="C69" s="6245" t="s">
        <v>2474</v>
      </c>
      <c r="D69" s="6245" t="s">
        <v>2475</v>
      </c>
      <c r="E69" s="6245" t="s">
        <v>2476</v>
      </c>
      <c r="F69" s="6245" t="s">
        <v>2369</v>
      </c>
      <c r="G69" s="6245" t="s">
        <v>2477</v>
      </c>
      <c r="H69" s="6245" t="s">
        <v>24</v>
      </c>
      <c r="I69" s="6245" t="s">
        <v>714</v>
      </c>
    </row>
    <row customHeight="1" ht="11.25">
      <c r="A70" s="6245" t="s">
        <v>2183</v>
      </c>
      <c r="B70" s="6245" t="s">
        <v>14</v>
      </c>
      <c r="C70" s="6245" t="s">
        <v>2478</v>
      </c>
      <c r="D70" s="6245" t="s">
        <v>2479</v>
      </c>
      <c r="E70" s="6245" t="s">
        <v>2480</v>
      </c>
      <c r="F70" s="6245" t="s">
        <v>2237</v>
      </c>
      <c r="G70" s="6245" t="s">
        <v>2481</v>
      </c>
      <c r="H70" s="6245" t="s">
        <v>24</v>
      </c>
      <c r="I70" s="6245" t="s">
        <v>714</v>
      </c>
    </row>
    <row customHeight="1" ht="11.25">
      <c r="A71" s="6245" t="s">
        <v>2183</v>
      </c>
      <c r="B71" s="6245" t="s">
        <v>14</v>
      </c>
      <c r="C71" s="6245" t="s">
        <v>2482</v>
      </c>
      <c r="D71" s="6245" t="s">
        <v>2483</v>
      </c>
      <c r="E71" s="6245" t="s">
        <v>2484</v>
      </c>
      <c r="F71" s="6245" t="s">
        <v>2437</v>
      </c>
      <c r="G71" s="6245" t="s">
        <v>24</v>
      </c>
      <c r="H71" s="6245" t="s">
        <v>24</v>
      </c>
      <c r="I71" s="6245" t="s">
        <v>714</v>
      </c>
    </row>
    <row customHeight="1" ht="11.25">
      <c r="A72" s="6245" t="s">
        <v>2183</v>
      </c>
      <c r="B72" s="6245" t="s">
        <v>14</v>
      </c>
      <c r="C72" s="6245" t="s">
        <v>2485</v>
      </c>
      <c r="D72" s="6245" t="s">
        <v>2486</v>
      </c>
      <c r="E72" s="6245" t="s">
        <v>2487</v>
      </c>
      <c r="F72" s="6245" t="s">
        <v>2397</v>
      </c>
      <c r="G72" s="6245" t="s">
        <v>24</v>
      </c>
      <c r="H72" s="6245" t="s">
        <v>24</v>
      </c>
      <c r="I72" s="6245" t="s">
        <v>714</v>
      </c>
    </row>
    <row customHeight="1" ht="11.25">
      <c r="A73" s="6245" t="s">
        <v>2183</v>
      </c>
      <c r="B73" s="6245" t="s">
        <v>14</v>
      </c>
      <c r="C73" s="6245" t="s">
        <v>2488</v>
      </c>
      <c r="D73" s="6245" t="s">
        <v>2489</v>
      </c>
      <c r="E73" s="6245" t="s">
        <v>2490</v>
      </c>
      <c r="F73" s="6245" t="s">
        <v>2202</v>
      </c>
      <c r="G73" s="6245" t="s">
        <v>2491</v>
      </c>
      <c r="H73" s="6245" t="s">
        <v>24</v>
      </c>
      <c r="I73" s="6245" t="s">
        <v>714</v>
      </c>
    </row>
    <row customHeight="1" ht="11.25">
      <c r="A74" s="6245" t="s">
        <v>2183</v>
      </c>
      <c r="B74" s="6245" t="s">
        <v>14</v>
      </c>
      <c r="C74" s="6245" t="s">
        <v>2492</v>
      </c>
      <c r="D74" s="6245" t="s">
        <v>2493</v>
      </c>
      <c r="E74" s="6245" t="s">
        <v>2494</v>
      </c>
      <c r="F74" s="6245" t="s">
        <v>2212</v>
      </c>
      <c r="G74" s="6245" t="s">
        <v>24</v>
      </c>
      <c r="H74" s="6245" t="s">
        <v>24</v>
      </c>
      <c r="I74" s="6245" t="s">
        <v>714</v>
      </c>
    </row>
    <row customHeight="1" ht="11.25">
      <c r="A75" s="6245" t="s">
        <v>2183</v>
      </c>
      <c r="B75" s="6245" t="s">
        <v>14</v>
      </c>
      <c r="C75" s="6245" t="s">
        <v>2495</v>
      </c>
      <c r="D75" s="6245" t="s">
        <v>2496</v>
      </c>
      <c r="E75" s="6245" t="s">
        <v>2497</v>
      </c>
      <c r="F75" s="6245" t="s">
        <v>2385</v>
      </c>
      <c r="G75" s="6245" t="s">
        <v>2498</v>
      </c>
      <c r="H75" s="6245" t="s">
        <v>24</v>
      </c>
      <c r="I75" s="6245" t="s">
        <v>714</v>
      </c>
    </row>
    <row customHeight="1" ht="11.25">
      <c r="A76" s="6245" t="s">
        <v>2183</v>
      </c>
      <c r="B76" s="6245" t="s">
        <v>14</v>
      </c>
      <c r="C76" s="6245" t="s">
        <v>2499</v>
      </c>
      <c r="D76" s="6245" t="s">
        <v>2500</v>
      </c>
      <c r="E76" s="6245" t="s">
        <v>2501</v>
      </c>
      <c r="F76" s="6245" t="s">
        <v>2291</v>
      </c>
      <c r="G76" s="6245" t="s">
        <v>24</v>
      </c>
      <c r="H76" s="6245" t="s">
        <v>24</v>
      </c>
      <c r="I76" s="6245" t="s">
        <v>714</v>
      </c>
    </row>
    <row customHeight="1" ht="11.25">
      <c r="A77" s="6245" t="s">
        <v>2183</v>
      </c>
      <c r="B77" s="6245" t="s">
        <v>14</v>
      </c>
      <c r="C77" s="6245" t="s">
        <v>2502</v>
      </c>
      <c r="D77" s="6245" t="s">
        <v>2503</v>
      </c>
      <c r="E77" s="6245" t="s">
        <v>2504</v>
      </c>
      <c r="F77" s="6245" t="s">
        <v>2327</v>
      </c>
      <c r="G77" s="6245" t="s">
        <v>2505</v>
      </c>
      <c r="H77" s="6245" t="s">
        <v>24</v>
      </c>
      <c r="I77" s="6245" t="s">
        <v>714</v>
      </c>
    </row>
    <row customHeight="1" ht="11.25">
      <c r="A78" s="6245" t="s">
        <v>2183</v>
      </c>
      <c r="B78" s="6245" t="s">
        <v>14</v>
      </c>
      <c r="C78" s="6245" t="s">
        <v>2506</v>
      </c>
      <c r="D78" s="6245" t="s">
        <v>2507</v>
      </c>
      <c r="E78" s="6245" t="s">
        <v>2508</v>
      </c>
      <c r="F78" s="6245" t="s">
        <v>2509</v>
      </c>
      <c r="G78" s="6245" t="s">
        <v>2510</v>
      </c>
      <c r="H78" s="6245" t="s">
        <v>24</v>
      </c>
      <c r="I78" s="6245" t="s">
        <v>714</v>
      </c>
    </row>
    <row customHeight="1" ht="11.25">
      <c r="A79" s="6245" t="s">
        <v>2183</v>
      </c>
      <c r="B79" s="6245" t="s">
        <v>14</v>
      </c>
      <c r="C79" s="6245" t="s">
        <v>2511</v>
      </c>
      <c r="D79" s="6245" t="s">
        <v>2512</v>
      </c>
      <c r="E79" s="6245" t="s">
        <v>2513</v>
      </c>
      <c r="F79" s="6245" t="s">
        <v>2514</v>
      </c>
      <c r="G79" s="6245" t="s">
        <v>2515</v>
      </c>
      <c r="H79" s="6245" t="s">
        <v>24</v>
      </c>
      <c r="I79" s="6245" t="s">
        <v>714</v>
      </c>
    </row>
    <row customHeight="1" ht="11.25">
      <c r="A80" s="6245" t="s">
        <v>2183</v>
      </c>
      <c r="B80" s="6245" t="s">
        <v>14</v>
      </c>
      <c r="C80" s="6245" t="s">
        <v>2516</v>
      </c>
      <c r="D80" s="6245" t="s">
        <v>2517</v>
      </c>
      <c r="E80" s="6245" t="s">
        <v>2518</v>
      </c>
      <c r="F80" s="6245" t="s">
        <v>2197</v>
      </c>
      <c r="G80" s="6245" t="s">
        <v>2519</v>
      </c>
      <c r="H80" s="6245" t="s">
        <v>24</v>
      </c>
      <c r="I80" s="6245" t="s">
        <v>714</v>
      </c>
    </row>
    <row customHeight="1" ht="11.25">
      <c r="A81" s="6245" t="s">
        <v>2183</v>
      </c>
      <c r="B81" s="6245" t="s">
        <v>14</v>
      </c>
      <c r="C81" s="6245" t="s">
        <v>2520</v>
      </c>
      <c r="D81" s="6245" t="s">
        <v>2521</v>
      </c>
      <c r="E81" s="6245" t="s">
        <v>2522</v>
      </c>
      <c r="F81" s="6245" t="s">
        <v>2523</v>
      </c>
      <c r="G81" s="6245" t="s">
        <v>24</v>
      </c>
      <c r="H81" s="6245" t="s">
        <v>24</v>
      </c>
      <c r="I81" s="6245" t="s">
        <v>714</v>
      </c>
    </row>
    <row customHeight="1" ht="11.25">
      <c r="A82" s="6245" t="s">
        <v>2183</v>
      </c>
      <c r="B82" s="6245" t="s">
        <v>14</v>
      </c>
      <c r="C82" s="6245" t="s">
        <v>2524</v>
      </c>
      <c r="D82" s="6245" t="s">
        <v>2525</v>
      </c>
      <c r="E82" s="6245" t="s">
        <v>2526</v>
      </c>
      <c r="F82" s="6245" t="s">
        <v>2527</v>
      </c>
      <c r="G82" s="6245" t="s">
        <v>24</v>
      </c>
      <c r="H82" s="6245" t="s">
        <v>24</v>
      </c>
      <c r="I82" s="6245" t="s">
        <v>714</v>
      </c>
    </row>
    <row customHeight="1" ht="11.25">
      <c r="A83" s="6245" t="s">
        <v>2183</v>
      </c>
      <c r="B83" s="6245" t="s">
        <v>14</v>
      </c>
      <c r="C83" s="6245" t="s">
        <v>2528</v>
      </c>
      <c r="D83" s="6245" t="s">
        <v>2529</v>
      </c>
      <c r="E83" s="6245" t="s">
        <v>2530</v>
      </c>
      <c r="F83" s="6245" t="s">
        <v>2197</v>
      </c>
      <c r="G83" s="6245" t="s">
        <v>2531</v>
      </c>
      <c r="H83" s="6245" t="s">
        <v>24</v>
      </c>
      <c r="I83" s="6245" t="s">
        <v>714</v>
      </c>
    </row>
    <row customHeight="1" ht="11.25">
      <c r="A84" s="6245" t="s">
        <v>2183</v>
      </c>
      <c r="B84" s="6245" t="s">
        <v>14</v>
      </c>
      <c r="C84" s="6245" t="s">
        <v>2532</v>
      </c>
      <c r="D84" s="6245" t="s">
        <v>2533</v>
      </c>
      <c r="E84" s="6245" t="s">
        <v>2534</v>
      </c>
      <c r="F84" s="6245" t="s">
        <v>2433</v>
      </c>
      <c r="G84" s="6245" t="s">
        <v>2535</v>
      </c>
      <c r="H84" s="6245" t="s">
        <v>24</v>
      </c>
      <c r="I84" s="6245" t="s">
        <v>714</v>
      </c>
    </row>
    <row customHeight="1" ht="11.25">
      <c r="A85" s="6245" t="s">
        <v>2183</v>
      </c>
      <c r="B85" s="6245" t="s">
        <v>14</v>
      </c>
      <c r="C85" s="6245" t="s">
        <v>2536</v>
      </c>
      <c r="D85" s="6245" t="s">
        <v>2537</v>
      </c>
      <c r="E85" s="6245" t="s">
        <v>2538</v>
      </c>
      <c r="F85" s="6245" t="s">
        <v>2397</v>
      </c>
      <c r="G85" s="6245" t="s">
        <v>2442</v>
      </c>
      <c r="H85" s="6245" t="s">
        <v>24</v>
      </c>
      <c r="I85" s="6245" t="s">
        <v>714</v>
      </c>
    </row>
    <row customHeight="1" ht="11.25">
      <c r="A86" s="6245" t="s">
        <v>2183</v>
      </c>
      <c r="B86" s="6245" t="s">
        <v>14</v>
      </c>
      <c r="C86" s="6245" t="s">
        <v>2539</v>
      </c>
      <c r="D86" s="6245" t="s">
        <v>2540</v>
      </c>
      <c r="E86" s="6245" t="s">
        <v>2541</v>
      </c>
      <c r="F86" s="6245" t="s">
        <v>2212</v>
      </c>
      <c r="G86" s="6245" t="s">
        <v>2542</v>
      </c>
      <c r="H86" s="6245" t="s">
        <v>24</v>
      </c>
      <c r="I86" s="6245" t="s">
        <v>714</v>
      </c>
    </row>
    <row customHeight="1" ht="11.25">
      <c r="A87" s="6245" t="s">
        <v>2183</v>
      </c>
      <c r="B87" s="6245" t="s">
        <v>14</v>
      </c>
      <c r="C87" s="6245" t="s">
        <v>2543</v>
      </c>
      <c r="D87" s="6245" t="s">
        <v>2544</v>
      </c>
      <c r="E87" s="6245" t="s">
        <v>2545</v>
      </c>
      <c r="F87" s="6245" t="s">
        <v>2546</v>
      </c>
      <c r="G87" s="6245" t="s">
        <v>24</v>
      </c>
      <c r="H87" s="6245" t="s">
        <v>24</v>
      </c>
      <c r="I87" s="6245" t="s">
        <v>714</v>
      </c>
    </row>
    <row customHeight="1" ht="11.25">
      <c r="A88" s="6245" t="s">
        <v>2183</v>
      </c>
      <c r="B88" s="6245" t="s">
        <v>14</v>
      </c>
      <c r="C88" s="6245" t="s">
        <v>2547</v>
      </c>
      <c r="D88" s="6245" t="s">
        <v>2544</v>
      </c>
      <c r="E88" s="6245" t="s">
        <v>2545</v>
      </c>
      <c r="F88" s="6245" t="s">
        <v>2287</v>
      </c>
      <c r="G88" s="6245" t="s">
        <v>24</v>
      </c>
      <c r="H88" s="6245" t="s">
        <v>24</v>
      </c>
      <c r="I88" s="6245" t="s">
        <v>714</v>
      </c>
    </row>
    <row customHeight="1" ht="11.25">
      <c r="A89" s="6245" t="s">
        <v>2183</v>
      </c>
      <c r="B89" s="6245" t="s">
        <v>14</v>
      </c>
      <c r="C89" s="6245" t="s">
        <v>2548</v>
      </c>
      <c r="D89" s="6245" t="s">
        <v>2549</v>
      </c>
      <c r="E89" s="6245" t="s">
        <v>2550</v>
      </c>
      <c r="F89" s="6245" t="s">
        <v>2523</v>
      </c>
      <c r="G89" s="6245" t="s">
        <v>2551</v>
      </c>
      <c r="H89" s="6245" t="s">
        <v>24</v>
      </c>
      <c r="I89" s="6245" t="s">
        <v>714</v>
      </c>
    </row>
    <row customHeight="1" ht="11.25">
      <c r="A90" s="6245" t="s">
        <v>2183</v>
      </c>
      <c r="B90" s="6245" t="s">
        <v>14</v>
      </c>
      <c r="C90" s="6245" t="s">
        <v>2552</v>
      </c>
      <c r="D90" s="6245" t="s">
        <v>2553</v>
      </c>
      <c r="E90" s="6245" t="s">
        <v>2554</v>
      </c>
      <c r="F90" s="6245" t="s">
        <v>2555</v>
      </c>
      <c r="G90" s="6245" t="s">
        <v>2556</v>
      </c>
      <c r="H90" s="6245" t="s">
        <v>24</v>
      </c>
      <c r="I90" s="6245" t="s">
        <v>714</v>
      </c>
    </row>
    <row customHeight="1" ht="11.25">
      <c r="A91" s="6245" t="s">
        <v>2183</v>
      </c>
      <c r="B91" s="6245" t="s">
        <v>14</v>
      </c>
      <c r="C91" s="6245" t="s">
        <v>2557</v>
      </c>
      <c r="D91" s="6245" t="s">
        <v>2558</v>
      </c>
      <c r="E91" s="6245" t="s">
        <v>2559</v>
      </c>
      <c r="F91" s="6245" t="s">
        <v>2560</v>
      </c>
      <c r="G91" s="6245" t="s">
        <v>2561</v>
      </c>
      <c r="H91" s="6245" t="s">
        <v>24</v>
      </c>
      <c r="I91" s="6245" t="s">
        <v>714</v>
      </c>
    </row>
    <row customHeight="1" ht="11.25">
      <c r="A92" s="6245" t="s">
        <v>2183</v>
      </c>
      <c r="B92" s="6245" t="s">
        <v>14</v>
      </c>
      <c r="C92" s="6245" t="s">
        <v>2562</v>
      </c>
      <c r="D92" s="6245" t="s">
        <v>2563</v>
      </c>
      <c r="E92" s="6245" t="s">
        <v>2564</v>
      </c>
      <c r="F92" s="6245" t="s">
        <v>2308</v>
      </c>
      <c r="G92" s="6245" t="s">
        <v>2565</v>
      </c>
      <c r="H92" s="6245" t="s">
        <v>24</v>
      </c>
      <c r="I92" s="6245" t="s">
        <v>714</v>
      </c>
    </row>
    <row customHeight="1" ht="11.25">
      <c r="A93" s="6245" t="s">
        <v>2183</v>
      </c>
      <c r="B93" s="6245" t="s">
        <v>14</v>
      </c>
      <c r="C93" s="6245" t="s">
        <v>2566</v>
      </c>
      <c r="D93" s="6245" t="s">
        <v>2567</v>
      </c>
      <c r="E93" s="6245" t="s">
        <v>2568</v>
      </c>
      <c r="F93" s="6245" t="s">
        <v>2303</v>
      </c>
      <c r="G93" s="6245" t="s">
        <v>2569</v>
      </c>
      <c r="H93" s="6245" t="s">
        <v>24</v>
      </c>
      <c r="I93" s="6245" t="s">
        <v>714</v>
      </c>
    </row>
    <row customHeight="1" ht="11.25">
      <c r="A94" s="6245" t="s">
        <v>2183</v>
      </c>
      <c r="B94" s="6245" t="s">
        <v>14</v>
      </c>
      <c r="C94" s="6245" t="s">
        <v>2570</v>
      </c>
      <c r="D94" s="6245" t="s">
        <v>2571</v>
      </c>
      <c r="E94" s="6245" t="s">
        <v>2572</v>
      </c>
      <c r="F94" s="6245" t="s">
        <v>2573</v>
      </c>
      <c r="G94" s="6245" t="s">
        <v>2574</v>
      </c>
      <c r="H94" s="6245" t="s">
        <v>24</v>
      </c>
      <c r="I94" s="6245" t="s">
        <v>714</v>
      </c>
    </row>
    <row customHeight="1" ht="11.25">
      <c r="A95" s="6245" t="s">
        <v>2183</v>
      </c>
      <c r="B95" s="6245" t="s">
        <v>14</v>
      </c>
      <c r="C95" s="6245" t="s">
        <v>2575</v>
      </c>
      <c r="D95" s="6245" t="s">
        <v>2576</v>
      </c>
      <c r="E95" s="6245" t="s">
        <v>2577</v>
      </c>
      <c r="F95" s="6245" t="s">
        <v>2303</v>
      </c>
      <c r="G95" s="6245" t="s">
        <v>2578</v>
      </c>
      <c r="H95" s="6245" t="s">
        <v>24</v>
      </c>
      <c r="I95" s="6245" t="s">
        <v>714</v>
      </c>
    </row>
    <row customHeight="1" ht="11.25">
      <c r="A96" s="6245" t="s">
        <v>2183</v>
      </c>
      <c r="B96" s="6245" t="s">
        <v>14</v>
      </c>
      <c r="C96" s="6245" t="s">
        <v>2579</v>
      </c>
      <c r="D96" s="6245" t="s">
        <v>2580</v>
      </c>
      <c r="E96" s="6245" t="s">
        <v>2581</v>
      </c>
      <c r="F96" s="6245" t="s">
        <v>2197</v>
      </c>
      <c r="G96" s="6245" t="s">
        <v>2582</v>
      </c>
      <c r="H96" s="6245" t="s">
        <v>24</v>
      </c>
      <c r="I96" s="6245" t="s">
        <v>714</v>
      </c>
    </row>
    <row customHeight="1" ht="11.25">
      <c r="A97" s="6245" t="s">
        <v>2183</v>
      </c>
      <c r="B97" s="6245" t="s">
        <v>14</v>
      </c>
      <c r="C97" s="6245" t="s">
        <v>2583</v>
      </c>
      <c r="D97" s="6245" t="s">
        <v>2584</v>
      </c>
      <c r="E97" s="6245" t="s">
        <v>2585</v>
      </c>
      <c r="F97" s="6245" t="s">
        <v>2586</v>
      </c>
      <c r="G97" s="6245" t="s">
        <v>24</v>
      </c>
      <c r="H97" s="6245" t="s">
        <v>24</v>
      </c>
      <c r="I97" s="6245" t="s">
        <v>714</v>
      </c>
    </row>
    <row customHeight="1" ht="11.25">
      <c r="A98" s="6245" t="s">
        <v>2183</v>
      </c>
      <c r="B98" s="6245" t="s">
        <v>14</v>
      </c>
      <c r="C98" s="6245" t="s">
        <v>2587</v>
      </c>
      <c r="D98" s="6245" t="s">
        <v>2588</v>
      </c>
      <c r="E98" s="6245" t="s">
        <v>2589</v>
      </c>
      <c r="F98" s="6245" t="s">
        <v>2327</v>
      </c>
      <c r="G98" s="6245" t="s">
        <v>2590</v>
      </c>
      <c r="H98" s="6245" t="s">
        <v>24</v>
      </c>
      <c r="I98" s="6245" t="s">
        <v>714</v>
      </c>
    </row>
    <row customHeight="1" ht="11.25">
      <c r="A99" s="6245" t="s">
        <v>2183</v>
      </c>
      <c r="B99" s="6245" t="s">
        <v>14</v>
      </c>
      <c r="C99" s="6245" t="s">
        <v>2591</v>
      </c>
      <c r="D99" s="6245" t="s">
        <v>2592</v>
      </c>
      <c r="E99" s="6245" t="s">
        <v>2593</v>
      </c>
      <c r="F99" s="6245" t="s">
        <v>2452</v>
      </c>
      <c r="G99" s="6245" t="s">
        <v>2594</v>
      </c>
      <c r="H99" s="6245" t="s">
        <v>24</v>
      </c>
      <c r="I99" s="6245" t="s">
        <v>714</v>
      </c>
    </row>
    <row customHeight="1" ht="11.25">
      <c r="A100" s="6245" t="s">
        <v>2183</v>
      </c>
      <c r="B100" s="6245" t="s">
        <v>14</v>
      </c>
      <c r="C100" s="6245" t="s">
        <v>2595</v>
      </c>
      <c r="D100" s="6245" t="s">
        <v>2596</v>
      </c>
      <c r="E100" s="6245" t="s">
        <v>2597</v>
      </c>
      <c r="F100" s="6245" t="s">
        <v>2202</v>
      </c>
      <c r="G100" s="6245" t="s">
        <v>24</v>
      </c>
      <c r="H100" s="6245" t="s">
        <v>24</v>
      </c>
      <c r="I100" s="6245" t="s">
        <v>714</v>
      </c>
    </row>
    <row customHeight="1" ht="11.25">
      <c r="A101" s="6245" t="s">
        <v>2183</v>
      </c>
      <c r="B101" s="6245" t="s">
        <v>14</v>
      </c>
      <c r="C101" s="6245" t="s">
        <v>2598</v>
      </c>
      <c r="D101" s="6245" t="s">
        <v>2599</v>
      </c>
      <c r="E101" s="6245" t="s">
        <v>2600</v>
      </c>
      <c r="F101" s="6245" t="s">
        <v>2472</v>
      </c>
      <c r="G101" s="6245" t="s">
        <v>24</v>
      </c>
      <c r="H101" s="6245" t="s">
        <v>24</v>
      </c>
      <c r="I101" s="6245" t="s">
        <v>714</v>
      </c>
    </row>
    <row customHeight="1" ht="11.25">
      <c r="A102" s="6245" t="s">
        <v>2183</v>
      </c>
      <c r="B102" s="6245" t="s">
        <v>14</v>
      </c>
      <c r="C102" s="6245" t="s">
        <v>2601</v>
      </c>
      <c r="D102" s="6245" t="s">
        <v>2599</v>
      </c>
      <c r="E102" s="6245" t="s">
        <v>2602</v>
      </c>
      <c r="F102" s="6245" t="s">
        <v>2291</v>
      </c>
      <c r="G102" s="6245" t="s">
        <v>2603</v>
      </c>
      <c r="H102" s="6245" t="s">
        <v>24</v>
      </c>
      <c r="I102" s="6245" t="s">
        <v>714</v>
      </c>
    </row>
    <row customHeight="1" ht="11.25">
      <c r="A103" s="6245" t="s">
        <v>2183</v>
      </c>
      <c r="B103" s="6245" t="s">
        <v>14</v>
      </c>
      <c r="C103" s="6245" t="s">
        <v>2604</v>
      </c>
      <c r="D103" s="6245" t="s">
        <v>2605</v>
      </c>
      <c r="E103" s="6245" t="s">
        <v>2606</v>
      </c>
      <c r="F103" s="6245" t="s">
        <v>2607</v>
      </c>
      <c r="G103" s="6245" t="s">
        <v>24</v>
      </c>
      <c r="H103" s="6245" t="s">
        <v>24</v>
      </c>
      <c r="I103" s="6245" t="s">
        <v>714</v>
      </c>
    </row>
    <row customHeight="1" ht="11.25">
      <c r="A104" s="6245" t="s">
        <v>2183</v>
      </c>
      <c r="B104" s="6245" t="s">
        <v>14</v>
      </c>
      <c r="C104" s="6245" t="s">
        <v>2608</v>
      </c>
      <c r="D104" s="6245" t="s">
        <v>2609</v>
      </c>
      <c r="E104" s="6245" t="s">
        <v>2610</v>
      </c>
      <c r="F104" s="6245" t="s">
        <v>2207</v>
      </c>
      <c r="G104" s="6245" t="s">
        <v>2611</v>
      </c>
      <c r="H104" s="6245" t="s">
        <v>24</v>
      </c>
      <c r="I104" s="6245" t="s">
        <v>714</v>
      </c>
    </row>
    <row customHeight="1" ht="11.25">
      <c r="A105" s="6245" t="s">
        <v>2183</v>
      </c>
      <c r="B105" s="6245" t="s">
        <v>14</v>
      </c>
      <c r="C105" s="6245" t="s">
        <v>2612</v>
      </c>
      <c r="D105" s="6245" t="s">
        <v>2613</v>
      </c>
      <c r="E105" s="6245" t="s">
        <v>2614</v>
      </c>
      <c r="F105" s="6245" t="s">
        <v>2291</v>
      </c>
      <c r="G105" s="6245" t="s">
        <v>2615</v>
      </c>
      <c r="H105" s="6245" t="s">
        <v>24</v>
      </c>
      <c r="I105" s="6245" t="s">
        <v>714</v>
      </c>
    </row>
    <row customHeight="1" ht="11.25">
      <c r="A106" s="6245" t="s">
        <v>2183</v>
      </c>
      <c r="B106" s="6245" t="s">
        <v>14</v>
      </c>
      <c r="C106" s="6245" t="s">
        <v>2616</v>
      </c>
      <c r="D106" s="6245" t="s">
        <v>2617</v>
      </c>
      <c r="E106" s="6245" t="s">
        <v>2618</v>
      </c>
      <c r="F106" s="6245" t="s">
        <v>2560</v>
      </c>
      <c r="G106" s="6245" t="s">
        <v>2619</v>
      </c>
      <c r="H106" s="6245" t="s">
        <v>24</v>
      </c>
      <c r="I106" s="6245" t="s">
        <v>714</v>
      </c>
    </row>
    <row customHeight="1" ht="11.25">
      <c r="A107" s="6245" t="s">
        <v>2183</v>
      </c>
      <c r="B107" s="6245" t="s">
        <v>14</v>
      </c>
      <c r="C107" s="6245" t="s">
        <v>2620</v>
      </c>
      <c r="D107" s="6245" t="s">
        <v>2621</v>
      </c>
      <c r="E107" s="6245" t="s">
        <v>2622</v>
      </c>
      <c r="F107" s="6245" t="s">
        <v>2472</v>
      </c>
      <c r="G107" s="6245" t="s">
        <v>2623</v>
      </c>
      <c r="H107" s="6245" t="s">
        <v>24</v>
      </c>
      <c r="I107" s="6245" t="s">
        <v>714</v>
      </c>
    </row>
    <row customHeight="1" ht="11.25">
      <c r="A108" s="6245" t="s">
        <v>2183</v>
      </c>
      <c r="B108" s="6245" t="s">
        <v>14</v>
      </c>
      <c r="C108" s="6245" t="s">
        <v>2624</v>
      </c>
      <c r="D108" s="6245" t="s">
        <v>2625</v>
      </c>
      <c r="E108" s="6245" t="s">
        <v>2626</v>
      </c>
      <c r="F108" s="6245" t="s">
        <v>2627</v>
      </c>
      <c r="G108" s="6245" t="s">
        <v>2628</v>
      </c>
      <c r="H108" s="6245" t="s">
        <v>24</v>
      </c>
      <c r="I108" s="6245" t="s">
        <v>714</v>
      </c>
    </row>
    <row customHeight="1" ht="11.25">
      <c r="A109" s="6245" t="s">
        <v>2183</v>
      </c>
      <c r="B109" s="6245" t="s">
        <v>14</v>
      </c>
      <c r="C109" s="6245" t="s">
        <v>2629</v>
      </c>
      <c r="D109" s="6245" t="s">
        <v>2630</v>
      </c>
      <c r="E109" s="6245" t="s">
        <v>2631</v>
      </c>
      <c r="F109" s="6245" t="s">
        <v>2202</v>
      </c>
      <c r="G109" s="6245" t="s">
        <v>2632</v>
      </c>
      <c r="H109" s="6245" t="s">
        <v>24</v>
      </c>
      <c r="I109" s="6245" t="s">
        <v>714</v>
      </c>
    </row>
    <row customHeight="1" ht="11.25">
      <c r="A110" s="6245" t="s">
        <v>2183</v>
      </c>
      <c r="B110" s="6245" t="s">
        <v>14</v>
      </c>
      <c r="C110" s="6245" t="s">
        <v>2633</v>
      </c>
      <c r="D110" s="6245" t="s">
        <v>2634</v>
      </c>
      <c r="E110" s="6245" t="s">
        <v>2635</v>
      </c>
      <c r="F110" s="6245" t="s">
        <v>2299</v>
      </c>
      <c r="G110" s="6245" t="s">
        <v>24</v>
      </c>
      <c r="H110" s="6245" t="s">
        <v>24</v>
      </c>
      <c r="I110" s="6245" t="s">
        <v>714</v>
      </c>
    </row>
    <row customHeight="1" ht="11.25">
      <c r="A111" s="6245" t="s">
        <v>2183</v>
      </c>
      <c r="B111" s="6245" t="s">
        <v>14</v>
      </c>
      <c r="C111" s="6245" t="s">
        <v>2636</v>
      </c>
      <c r="D111" s="6245" t="s">
        <v>2637</v>
      </c>
      <c r="E111" s="6245" t="s">
        <v>2638</v>
      </c>
      <c r="F111" s="6245" t="s">
        <v>2237</v>
      </c>
      <c r="G111" s="6245" t="s">
        <v>2639</v>
      </c>
      <c r="H111" s="6245" t="s">
        <v>24</v>
      </c>
      <c r="I111" s="6245" t="s">
        <v>714</v>
      </c>
    </row>
    <row customHeight="1" ht="11.25">
      <c r="A112" s="6245" t="s">
        <v>2183</v>
      </c>
      <c r="B112" s="6245" t="s">
        <v>14</v>
      </c>
      <c r="C112" s="6245" t="s">
        <v>2640</v>
      </c>
      <c r="D112" s="6245" t="s">
        <v>2641</v>
      </c>
      <c r="E112" s="6245" t="s">
        <v>2642</v>
      </c>
      <c r="F112" s="6245" t="s">
        <v>2523</v>
      </c>
      <c r="G112" s="6245" t="s">
        <v>2643</v>
      </c>
      <c r="H112" s="6245" t="s">
        <v>24</v>
      </c>
      <c r="I112" s="6245" t="s">
        <v>714</v>
      </c>
    </row>
    <row customHeight="1" ht="11.25">
      <c r="A113" s="6245" t="s">
        <v>2183</v>
      </c>
      <c r="B113" s="6245" t="s">
        <v>14</v>
      </c>
      <c r="C113" s="6245" t="s">
        <v>2644</v>
      </c>
      <c r="D113" s="6245" t="s">
        <v>2645</v>
      </c>
      <c r="E113" s="6245" t="s">
        <v>2646</v>
      </c>
      <c r="F113" s="6245" t="s">
        <v>2647</v>
      </c>
      <c r="G113" s="6245" t="s">
        <v>2648</v>
      </c>
      <c r="H113" s="6245" t="s">
        <v>24</v>
      </c>
      <c r="I113" s="6245" t="s">
        <v>714</v>
      </c>
    </row>
    <row customHeight="1" ht="11.25">
      <c r="A114" s="6245" t="s">
        <v>2183</v>
      </c>
      <c r="B114" s="6245" t="s">
        <v>14</v>
      </c>
      <c r="C114" s="6245" t="s">
        <v>2649</v>
      </c>
      <c r="D114" s="6245" t="s">
        <v>2650</v>
      </c>
      <c r="E114" s="6245" t="s">
        <v>2651</v>
      </c>
      <c r="F114" s="6245" t="s">
        <v>2299</v>
      </c>
      <c r="G114" s="6245" t="s">
        <v>2652</v>
      </c>
      <c r="H114" s="6245" t="s">
        <v>24</v>
      </c>
      <c r="I114" s="6245" t="s">
        <v>714</v>
      </c>
    </row>
    <row customHeight="1" ht="11.25">
      <c r="A115" s="6245" t="s">
        <v>2183</v>
      </c>
      <c r="B115" s="6245" t="s">
        <v>14</v>
      </c>
      <c r="C115" s="6245" t="s">
        <v>2653</v>
      </c>
      <c r="D115" s="6245" t="s">
        <v>2654</v>
      </c>
      <c r="E115" s="6245" t="s">
        <v>2655</v>
      </c>
      <c r="F115" s="6245" t="s">
        <v>2197</v>
      </c>
      <c r="G115" s="6245" t="s">
        <v>2656</v>
      </c>
      <c r="H115" s="6245" t="s">
        <v>24</v>
      </c>
      <c r="I115" s="6245" t="s">
        <v>714</v>
      </c>
    </row>
    <row customHeight="1" ht="11.25">
      <c r="A116" s="6245" t="s">
        <v>2183</v>
      </c>
      <c r="B116" s="6245" t="s">
        <v>14</v>
      </c>
      <c r="C116" s="6245" t="s">
        <v>2657</v>
      </c>
      <c r="D116" s="6245" t="s">
        <v>2658</v>
      </c>
      <c r="E116" s="6245" t="s">
        <v>2659</v>
      </c>
      <c r="F116" s="6245" t="s">
        <v>2327</v>
      </c>
      <c r="G116" s="6245" t="s">
        <v>2582</v>
      </c>
      <c r="H116" s="6245" t="s">
        <v>24</v>
      </c>
      <c r="I116" s="6245" t="s">
        <v>714</v>
      </c>
    </row>
    <row customHeight="1" ht="11.25">
      <c r="A117" s="6245" t="s">
        <v>2183</v>
      </c>
      <c r="B117" s="6245" t="s">
        <v>14</v>
      </c>
      <c r="C117" s="6245" t="s">
        <v>2660</v>
      </c>
      <c r="D117" s="6245" t="s">
        <v>2661</v>
      </c>
      <c r="E117" s="6245" t="s">
        <v>2662</v>
      </c>
      <c r="F117" s="6245" t="s">
        <v>2663</v>
      </c>
      <c r="G117" s="6245" t="s">
        <v>24</v>
      </c>
      <c r="H117" s="6245" t="s">
        <v>24</v>
      </c>
      <c r="I117" s="6245" t="s">
        <v>714</v>
      </c>
    </row>
    <row customHeight="1" ht="11.25">
      <c r="A118" s="6245" t="s">
        <v>2183</v>
      </c>
      <c r="B118" s="6245" t="s">
        <v>14</v>
      </c>
      <c r="C118" s="6245" t="s">
        <v>2664</v>
      </c>
      <c r="D118" s="6245" t="s">
        <v>2665</v>
      </c>
      <c r="E118" s="6245" t="s">
        <v>2666</v>
      </c>
      <c r="F118" s="6245" t="s">
        <v>2420</v>
      </c>
      <c r="G118" s="6245" t="s">
        <v>2667</v>
      </c>
      <c r="H118" s="6245" t="s">
        <v>24</v>
      </c>
      <c r="I118" s="6245" t="s">
        <v>714</v>
      </c>
    </row>
    <row customHeight="1" ht="11.25">
      <c r="A119" s="6245" t="s">
        <v>2183</v>
      </c>
      <c r="B119" s="6245" t="s">
        <v>14</v>
      </c>
      <c r="C119" s="6245" t="s">
        <v>2668</v>
      </c>
      <c r="D119" s="6245" t="s">
        <v>2665</v>
      </c>
      <c r="E119" s="6245" t="s">
        <v>2666</v>
      </c>
      <c r="F119" s="6245" t="s">
        <v>2669</v>
      </c>
      <c r="G119" s="6245" t="s">
        <v>2667</v>
      </c>
      <c r="H119" s="6245" t="s">
        <v>24</v>
      </c>
      <c r="I119" s="6245" t="s">
        <v>714</v>
      </c>
    </row>
    <row customHeight="1" ht="11.25">
      <c r="A120" s="6245" t="s">
        <v>2183</v>
      </c>
      <c r="B120" s="6245" t="s">
        <v>14</v>
      </c>
      <c r="C120" s="6245" t="s">
        <v>2670</v>
      </c>
      <c r="D120" s="6245" t="s">
        <v>2671</v>
      </c>
      <c r="E120" s="6245" t="s">
        <v>2672</v>
      </c>
      <c r="F120" s="6245" t="s">
        <v>2560</v>
      </c>
      <c r="G120" s="6245" t="s">
        <v>2673</v>
      </c>
      <c r="H120" s="6245" t="s">
        <v>24</v>
      </c>
      <c r="I120" s="6245" t="s">
        <v>714</v>
      </c>
    </row>
    <row customHeight="1" ht="11.25">
      <c r="A121" s="6245" t="s">
        <v>2183</v>
      </c>
      <c r="B121" s="6245" t="s">
        <v>14</v>
      </c>
      <c r="C121" s="6245" t="s">
        <v>2674</v>
      </c>
      <c r="D121" s="6245" t="s">
        <v>2675</v>
      </c>
      <c r="E121" s="6245" t="s">
        <v>2676</v>
      </c>
      <c r="F121" s="6245" t="s">
        <v>2677</v>
      </c>
      <c r="G121" s="6245" t="s">
        <v>24</v>
      </c>
      <c r="H121" s="6245" t="s">
        <v>24</v>
      </c>
      <c r="I121" s="6245" t="s">
        <v>714</v>
      </c>
    </row>
    <row customHeight="1" ht="11.25">
      <c r="A122" s="6245" t="s">
        <v>2183</v>
      </c>
      <c r="B122" s="6245" t="s">
        <v>14</v>
      </c>
      <c r="C122" s="6245" t="s">
        <v>2678</v>
      </c>
      <c r="D122" s="6245" t="s">
        <v>2679</v>
      </c>
      <c r="E122" s="6245" t="s">
        <v>2680</v>
      </c>
      <c r="F122" s="6245" t="s">
        <v>2681</v>
      </c>
      <c r="G122" s="6245" t="s">
        <v>2682</v>
      </c>
      <c r="H122" s="6245" t="s">
        <v>24</v>
      </c>
      <c r="I122" s="6245" t="s">
        <v>714</v>
      </c>
    </row>
    <row customHeight="1" ht="11.25">
      <c r="A123" s="6245" t="s">
        <v>2183</v>
      </c>
      <c r="B123" s="6245" t="s">
        <v>14</v>
      </c>
      <c r="C123" s="6245" t="s">
        <v>2683</v>
      </c>
      <c r="D123" s="6245" t="s">
        <v>2684</v>
      </c>
      <c r="E123" s="6245" t="s">
        <v>2685</v>
      </c>
      <c r="F123" s="6245" t="s">
        <v>2686</v>
      </c>
      <c r="G123" s="6245" t="s">
        <v>24</v>
      </c>
      <c r="H123" s="6245" t="s">
        <v>24</v>
      </c>
      <c r="I123" s="6245" t="s">
        <v>714</v>
      </c>
    </row>
    <row customHeight="1" ht="11.25">
      <c r="A124" s="6245" t="s">
        <v>2183</v>
      </c>
      <c r="B124" s="6245" t="s">
        <v>14</v>
      </c>
      <c r="C124" s="6245" t="s">
        <v>2687</v>
      </c>
      <c r="D124" s="6245" t="s">
        <v>2688</v>
      </c>
      <c r="E124" s="6245" t="s">
        <v>2689</v>
      </c>
      <c r="F124" s="6245" t="s">
        <v>2690</v>
      </c>
      <c r="G124" s="6245" t="s">
        <v>2691</v>
      </c>
      <c r="H124" s="6245" t="s">
        <v>24</v>
      </c>
      <c r="I124" s="6245" t="s">
        <v>714</v>
      </c>
    </row>
    <row customHeight="1" ht="11.25">
      <c r="A125" s="6245" t="s">
        <v>2183</v>
      </c>
      <c r="B125" s="6245" t="s">
        <v>14</v>
      </c>
      <c r="C125" s="6245" t="s">
        <v>2692</v>
      </c>
      <c r="D125" s="6245" t="s">
        <v>2693</v>
      </c>
      <c r="E125" s="6245" t="s">
        <v>2694</v>
      </c>
      <c r="F125" s="6245" t="s">
        <v>2217</v>
      </c>
      <c r="G125" s="6245" t="s">
        <v>2695</v>
      </c>
      <c r="H125" s="6245" t="s">
        <v>24</v>
      </c>
      <c r="I125" s="6245" t="s">
        <v>714</v>
      </c>
    </row>
    <row customHeight="1" ht="11.25">
      <c r="A126" s="6245" t="s">
        <v>2183</v>
      </c>
      <c r="B126" s="6245" t="s">
        <v>14</v>
      </c>
      <c r="C126" s="6245" t="s">
        <v>2696</v>
      </c>
      <c r="D126" s="6245" t="s">
        <v>2697</v>
      </c>
      <c r="E126" s="6245" t="s">
        <v>2698</v>
      </c>
      <c r="F126" s="6245" t="s">
        <v>2472</v>
      </c>
      <c r="G126" s="6245" t="s">
        <v>2699</v>
      </c>
      <c r="H126" s="6245" t="s">
        <v>24</v>
      </c>
      <c r="I126" s="6245" t="s">
        <v>714</v>
      </c>
    </row>
    <row customHeight="1" ht="11.25">
      <c r="A127" s="6245" t="s">
        <v>2183</v>
      </c>
      <c r="B127" s="6245" t="s">
        <v>14</v>
      </c>
      <c r="C127" s="6245" t="s">
        <v>2700</v>
      </c>
      <c r="D127" s="6245" t="s">
        <v>2701</v>
      </c>
      <c r="E127" s="6245" t="s">
        <v>2702</v>
      </c>
      <c r="F127" s="6245" t="s">
        <v>2472</v>
      </c>
      <c r="G127" s="6245" t="s">
        <v>2703</v>
      </c>
      <c r="H127" s="6245" t="s">
        <v>24</v>
      </c>
      <c r="I127" s="6245" t="s">
        <v>714</v>
      </c>
    </row>
    <row customHeight="1" ht="11.25">
      <c r="A128" s="6245" t="s">
        <v>2183</v>
      </c>
      <c r="B128" s="6245" t="s">
        <v>14</v>
      </c>
      <c r="C128" s="6245" t="s">
        <v>2704</v>
      </c>
      <c r="D128" s="6245" t="s">
        <v>2705</v>
      </c>
      <c r="E128" s="6245" t="s">
        <v>2706</v>
      </c>
      <c r="F128" s="6245" t="s">
        <v>2420</v>
      </c>
      <c r="G128" s="6245" t="s">
        <v>2707</v>
      </c>
      <c r="H128" s="6245" t="s">
        <v>24</v>
      </c>
      <c r="I128" s="6245" t="s">
        <v>714</v>
      </c>
    </row>
    <row customHeight="1" ht="11.25">
      <c r="A129" s="6245" t="s">
        <v>2183</v>
      </c>
      <c r="B129" s="6245" t="s">
        <v>14</v>
      </c>
      <c r="C129" s="6245" t="s">
        <v>2708</v>
      </c>
      <c r="D129" s="6245" t="s">
        <v>2709</v>
      </c>
      <c r="E129" s="6245" t="s">
        <v>2710</v>
      </c>
      <c r="F129" s="6245" t="s">
        <v>2711</v>
      </c>
      <c r="G129" s="6245" t="s">
        <v>2712</v>
      </c>
      <c r="H129" s="6245" t="s">
        <v>24</v>
      </c>
      <c r="I129" s="6245" t="s">
        <v>714</v>
      </c>
    </row>
    <row customHeight="1" ht="11.25">
      <c r="A130" s="6245" t="s">
        <v>2183</v>
      </c>
      <c r="B130" s="6245" t="s">
        <v>14</v>
      </c>
      <c r="C130" s="6245" t="s">
        <v>2713</v>
      </c>
      <c r="D130" s="6245" t="s">
        <v>2714</v>
      </c>
      <c r="E130" s="6245" t="s">
        <v>2715</v>
      </c>
      <c r="F130" s="6245" t="s">
        <v>2318</v>
      </c>
      <c r="G130" s="6245" t="s">
        <v>2716</v>
      </c>
      <c r="H130" s="6245" t="s">
        <v>24</v>
      </c>
      <c r="I130" s="6245" t="s">
        <v>714</v>
      </c>
    </row>
    <row customHeight="1" ht="11.25">
      <c r="A131" s="6245" t="s">
        <v>2183</v>
      </c>
      <c r="B131" s="6245" t="s">
        <v>14</v>
      </c>
      <c r="C131" s="6245" t="s">
        <v>2717</v>
      </c>
      <c r="D131" s="6245" t="s">
        <v>2718</v>
      </c>
      <c r="E131" s="6245" t="s">
        <v>2719</v>
      </c>
      <c r="F131" s="6245" t="s">
        <v>2720</v>
      </c>
      <c r="G131" s="6245" t="s">
        <v>2721</v>
      </c>
      <c r="H131" s="6245" t="s">
        <v>24</v>
      </c>
      <c r="I131" s="6245" t="s">
        <v>714</v>
      </c>
    </row>
    <row customHeight="1" ht="11.25">
      <c r="A132" s="6245" t="s">
        <v>2183</v>
      </c>
      <c r="B132" s="6245" t="s">
        <v>14</v>
      </c>
      <c r="C132" s="6245" t="s">
        <v>2722</v>
      </c>
      <c r="D132" s="6245" t="s">
        <v>2723</v>
      </c>
      <c r="E132" s="6245" t="s">
        <v>2724</v>
      </c>
      <c r="F132" s="6245" t="s">
        <v>2268</v>
      </c>
      <c r="G132" s="6245" t="s">
        <v>2725</v>
      </c>
      <c r="H132" s="6245" t="s">
        <v>24</v>
      </c>
      <c r="I132" s="6245" t="s">
        <v>714</v>
      </c>
    </row>
    <row customHeight="1" ht="11.25">
      <c r="A133" s="6245" t="s">
        <v>2183</v>
      </c>
      <c r="B133" s="6245" t="s">
        <v>14</v>
      </c>
      <c r="C133" s="6245" t="s">
        <v>2726</v>
      </c>
      <c r="D133" s="6245" t="s">
        <v>2727</v>
      </c>
      <c r="E133" s="6245" t="s">
        <v>2728</v>
      </c>
      <c r="F133" s="6245" t="s">
        <v>2420</v>
      </c>
      <c r="G133" s="6245" t="s">
        <v>2729</v>
      </c>
      <c r="H133" s="6245" t="s">
        <v>24</v>
      </c>
      <c r="I133" s="6245" t="s">
        <v>714</v>
      </c>
    </row>
    <row customHeight="1" ht="11.25">
      <c r="A134" s="6245" t="s">
        <v>2183</v>
      </c>
      <c r="B134" s="6245" t="s">
        <v>14</v>
      </c>
      <c r="C134" s="6245" t="s">
        <v>2730</v>
      </c>
      <c r="D134" s="6245" t="s">
        <v>2731</v>
      </c>
      <c r="E134" s="6245" t="s">
        <v>2732</v>
      </c>
      <c r="F134" s="6245" t="s">
        <v>2733</v>
      </c>
      <c r="G134" s="6245" t="s">
        <v>24</v>
      </c>
      <c r="H134" s="6245" t="s">
        <v>24</v>
      </c>
      <c r="I134" s="6245" t="s">
        <v>714</v>
      </c>
    </row>
    <row customHeight="1" ht="11.25">
      <c r="A135" s="6245" t="s">
        <v>2183</v>
      </c>
      <c r="B135" s="6245" t="s">
        <v>14</v>
      </c>
      <c r="C135" s="6245" t="s">
        <v>2734</v>
      </c>
      <c r="D135" s="6245" t="s">
        <v>2735</v>
      </c>
      <c r="E135" s="6245" t="s">
        <v>2736</v>
      </c>
      <c r="F135" s="6245" t="s">
        <v>2663</v>
      </c>
      <c r="G135" s="6245" t="s">
        <v>2737</v>
      </c>
      <c r="H135" s="6245" t="s">
        <v>24</v>
      </c>
      <c r="I135" s="6245" t="s">
        <v>714</v>
      </c>
    </row>
    <row customHeight="1" ht="11.25">
      <c r="A136" s="6245" t="s">
        <v>2183</v>
      </c>
      <c r="B136" s="6245" t="s">
        <v>14</v>
      </c>
      <c r="C136" s="6245" t="s">
        <v>2738</v>
      </c>
      <c r="D136" s="6245" t="s">
        <v>2739</v>
      </c>
      <c r="E136" s="6245" t="s">
        <v>2740</v>
      </c>
      <c r="F136" s="6245" t="s">
        <v>2353</v>
      </c>
      <c r="G136" s="6245" t="s">
        <v>2741</v>
      </c>
      <c r="H136" s="6245" t="s">
        <v>24</v>
      </c>
      <c r="I136" s="6245" t="s">
        <v>714</v>
      </c>
    </row>
    <row customHeight="1" ht="11.25">
      <c r="A137" s="6245" t="s">
        <v>2183</v>
      </c>
      <c r="B137" s="6245" t="s">
        <v>14</v>
      </c>
      <c r="C137" s="6245" t="s">
        <v>2742</v>
      </c>
      <c r="D137" s="6245" t="s">
        <v>2743</v>
      </c>
      <c r="E137" s="6245" t="s">
        <v>2744</v>
      </c>
      <c r="F137" s="6245" t="s">
        <v>2720</v>
      </c>
      <c r="G137" s="6245" t="s">
        <v>2745</v>
      </c>
      <c r="H137" s="6245" t="s">
        <v>24</v>
      </c>
      <c r="I137" s="6245" t="s">
        <v>714</v>
      </c>
    </row>
    <row customHeight="1" ht="11.25">
      <c r="A138" s="6245" t="s">
        <v>2183</v>
      </c>
      <c r="B138" s="6245" t="s">
        <v>14</v>
      </c>
      <c r="C138" s="6245" t="s">
        <v>2746</v>
      </c>
      <c r="D138" s="6245" t="s">
        <v>2747</v>
      </c>
      <c r="E138" s="6245" t="s">
        <v>2748</v>
      </c>
      <c r="F138" s="6245" t="s">
        <v>2749</v>
      </c>
      <c r="G138" s="6245" t="s">
        <v>2750</v>
      </c>
      <c r="H138" s="6245" t="s">
        <v>24</v>
      </c>
      <c r="I138" s="6245" t="s">
        <v>714</v>
      </c>
    </row>
    <row customHeight="1" ht="11.25">
      <c r="A139" s="6245" t="s">
        <v>2183</v>
      </c>
      <c r="B139" s="6245" t="s">
        <v>14</v>
      </c>
      <c r="C139" s="6245" t="s">
        <v>2751</v>
      </c>
      <c r="D139" s="6245" t="s">
        <v>2752</v>
      </c>
      <c r="E139" s="6245" t="s">
        <v>2753</v>
      </c>
      <c r="F139" s="6245" t="s">
        <v>2523</v>
      </c>
      <c r="G139" s="6245" t="s">
        <v>2754</v>
      </c>
      <c r="H139" s="6245" t="s">
        <v>24</v>
      </c>
      <c r="I139" s="6245" t="s">
        <v>714</v>
      </c>
    </row>
    <row customHeight="1" ht="11.25">
      <c r="A140" s="6245" t="s">
        <v>2183</v>
      </c>
      <c r="B140" s="6245" t="s">
        <v>14</v>
      </c>
      <c r="C140" s="6245" t="s">
        <v>2755</v>
      </c>
      <c r="D140" s="6245" t="s">
        <v>2756</v>
      </c>
      <c r="E140" s="6245" t="s">
        <v>2757</v>
      </c>
      <c r="F140" s="6245" t="s">
        <v>2586</v>
      </c>
      <c r="G140" s="6245" t="s">
        <v>2758</v>
      </c>
      <c r="H140" s="6245" t="s">
        <v>24</v>
      </c>
      <c r="I140" s="6245" t="s">
        <v>714</v>
      </c>
    </row>
    <row customHeight="1" ht="11.25">
      <c r="A141" s="6245" t="s">
        <v>2183</v>
      </c>
      <c r="B141" s="6245" t="s">
        <v>14</v>
      </c>
      <c r="C141" s="6245" t="s">
        <v>2759</v>
      </c>
      <c r="D141" s="6245" t="s">
        <v>2760</v>
      </c>
      <c r="E141" s="6245" t="s">
        <v>2761</v>
      </c>
      <c r="F141" s="6245" t="s">
        <v>2278</v>
      </c>
      <c r="G141" s="6245" t="s">
        <v>2762</v>
      </c>
      <c r="H141" s="6245" t="s">
        <v>24</v>
      </c>
      <c r="I141" s="6245" t="s">
        <v>714</v>
      </c>
    </row>
    <row customHeight="1" ht="11.25">
      <c r="A142" s="6245" t="s">
        <v>2183</v>
      </c>
      <c r="B142" s="6245" t="s">
        <v>14</v>
      </c>
      <c r="C142" s="6245" t="s">
        <v>2763</v>
      </c>
      <c r="D142" s="6245" t="s">
        <v>2764</v>
      </c>
      <c r="E142" s="6245" t="s">
        <v>2765</v>
      </c>
      <c r="F142" s="6245" t="s">
        <v>2647</v>
      </c>
      <c r="G142" s="6245" t="s">
        <v>24</v>
      </c>
      <c r="H142" s="6245" t="s">
        <v>24</v>
      </c>
      <c r="I142" s="6245" t="s">
        <v>714</v>
      </c>
    </row>
    <row customHeight="1" ht="11.25">
      <c r="A143" s="6245" t="s">
        <v>2183</v>
      </c>
      <c r="B143" s="6245" t="s">
        <v>14</v>
      </c>
      <c r="C143" s="6245" t="s">
        <v>2766</v>
      </c>
      <c r="D143" s="6245" t="s">
        <v>2767</v>
      </c>
      <c r="E143" s="6245" t="s">
        <v>2768</v>
      </c>
      <c r="F143" s="6245" t="s">
        <v>2586</v>
      </c>
      <c r="G143" s="6245" t="s">
        <v>2769</v>
      </c>
      <c r="H143" s="6245" t="s">
        <v>2770</v>
      </c>
      <c r="I143" s="6245" t="s">
        <v>714</v>
      </c>
    </row>
    <row customHeight="1" ht="11.25">
      <c r="A144" s="6245" t="s">
        <v>2183</v>
      </c>
      <c r="B144" s="6245" t="s">
        <v>14</v>
      </c>
      <c r="C144" s="6245" t="s">
        <v>2771</v>
      </c>
      <c r="D144" s="6245" t="s">
        <v>2772</v>
      </c>
      <c r="E144" s="6245" t="s">
        <v>2773</v>
      </c>
      <c r="F144" s="6245" t="s">
        <v>2527</v>
      </c>
      <c r="G144" s="6245" t="s">
        <v>2774</v>
      </c>
      <c r="H144" s="6245" t="s">
        <v>24</v>
      </c>
      <c r="I144" s="6245" t="s">
        <v>714</v>
      </c>
    </row>
    <row customHeight="1" ht="11.25">
      <c r="A145" s="6245" t="s">
        <v>2183</v>
      </c>
      <c r="B145" s="6245" t="s">
        <v>14</v>
      </c>
      <c r="C145" s="6245" t="s">
        <v>2775</v>
      </c>
      <c r="D145" s="6245" t="s">
        <v>2776</v>
      </c>
      <c r="E145" s="6245" t="s">
        <v>2777</v>
      </c>
      <c r="F145" s="6245" t="s">
        <v>2586</v>
      </c>
      <c r="G145" s="6245" t="s">
        <v>2778</v>
      </c>
      <c r="H145" s="6245" t="s">
        <v>24</v>
      </c>
      <c r="I145" s="6245" t="s">
        <v>714</v>
      </c>
    </row>
    <row customHeight="1" ht="11.25">
      <c r="A146" s="6245" t="s">
        <v>2183</v>
      </c>
      <c r="B146" s="6245" t="s">
        <v>14</v>
      </c>
      <c r="C146" s="6245" t="s">
        <v>2779</v>
      </c>
      <c r="D146" s="6245" t="s">
        <v>2780</v>
      </c>
      <c r="E146" s="6245" t="s">
        <v>2781</v>
      </c>
      <c r="F146" s="6245" t="s">
        <v>2313</v>
      </c>
      <c r="G146" s="6245" t="s">
        <v>2782</v>
      </c>
      <c r="H146" s="6245" t="s">
        <v>24</v>
      </c>
      <c r="I146" s="6245" t="s">
        <v>714</v>
      </c>
    </row>
    <row customHeight="1" ht="11.25">
      <c r="A147" s="6245" t="s">
        <v>2183</v>
      </c>
      <c r="B147" s="6245" t="s">
        <v>14</v>
      </c>
      <c r="C147" s="6245" t="s">
        <v>2783</v>
      </c>
      <c r="D147" s="6245" t="s">
        <v>2784</v>
      </c>
      <c r="E147" s="6245" t="s">
        <v>2785</v>
      </c>
      <c r="F147" s="6245" t="s">
        <v>2358</v>
      </c>
      <c r="G147" s="6245" t="s">
        <v>24</v>
      </c>
      <c r="H147" s="6245" t="s">
        <v>24</v>
      </c>
      <c r="I147" s="6245" t="s">
        <v>714</v>
      </c>
    </row>
    <row customHeight="1" ht="11.25">
      <c r="A148" s="6245" t="s">
        <v>2183</v>
      </c>
      <c r="B148" s="6245" t="s">
        <v>14</v>
      </c>
      <c r="C148" s="6245" t="s">
        <v>2786</v>
      </c>
      <c r="D148" s="6245" t="s">
        <v>2787</v>
      </c>
      <c r="E148" s="6245" t="s">
        <v>2788</v>
      </c>
      <c r="F148" s="6245" t="s">
        <v>2358</v>
      </c>
      <c r="G148" s="6245" t="s">
        <v>24</v>
      </c>
      <c r="H148" s="6245" t="s">
        <v>24</v>
      </c>
      <c r="I148" s="6245" t="s">
        <v>714</v>
      </c>
    </row>
    <row customHeight="1" ht="11.25">
      <c r="A149" s="6245" t="s">
        <v>2183</v>
      </c>
      <c r="B149" s="6245" t="s">
        <v>14</v>
      </c>
      <c r="C149" s="6245" t="s">
        <v>2789</v>
      </c>
      <c r="D149" s="6245" t="s">
        <v>2790</v>
      </c>
      <c r="E149" s="6245" t="s">
        <v>2791</v>
      </c>
      <c r="F149" s="6245" t="s">
        <v>2202</v>
      </c>
      <c r="G149" s="6245" t="s">
        <v>24</v>
      </c>
      <c r="H149" s="6245" t="s">
        <v>24</v>
      </c>
      <c r="I149" s="6245" t="s">
        <v>714</v>
      </c>
    </row>
    <row customHeight="1" ht="11.25">
      <c r="A150" s="6245" t="s">
        <v>2183</v>
      </c>
      <c r="B150" s="6245" t="s">
        <v>14</v>
      </c>
      <c r="C150" s="6245" t="s">
        <v>2792</v>
      </c>
      <c r="D150" s="6245" t="s">
        <v>2793</v>
      </c>
      <c r="E150" s="6245" t="s">
        <v>2794</v>
      </c>
      <c r="F150" s="6245" t="s">
        <v>2749</v>
      </c>
      <c r="G150" s="6245" t="s">
        <v>2795</v>
      </c>
      <c r="H150" s="6245" t="s">
        <v>24</v>
      </c>
      <c r="I150" s="6245" t="s">
        <v>714</v>
      </c>
    </row>
    <row customHeight="1" ht="11.25">
      <c r="A151" s="6245" t="s">
        <v>2183</v>
      </c>
      <c r="B151" s="6245" t="s">
        <v>14</v>
      </c>
      <c r="C151" s="6245" t="s">
        <v>2796</v>
      </c>
      <c r="D151" s="6245" t="s">
        <v>2797</v>
      </c>
      <c r="E151" s="6245" t="s">
        <v>2798</v>
      </c>
      <c r="F151" s="6245" t="s">
        <v>2353</v>
      </c>
      <c r="G151" s="6245" t="s">
        <v>2799</v>
      </c>
      <c r="H151" s="6245" t="s">
        <v>24</v>
      </c>
      <c r="I151" s="6245" t="s">
        <v>714</v>
      </c>
    </row>
    <row customHeight="1" ht="11.25">
      <c r="A152" s="6245" t="s">
        <v>2183</v>
      </c>
      <c r="B152" s="6245" t="s">
        <v>14</v>
      </c>
      <c r="C152" s="6245" t="s">
        <v>2800</v>
      </c>
      <c r="D152" s="6245" t="s">
        <v>2801</v>
      </c>
      <c r="E152" s="6245" t="s">
        <v>2802</v>
      </c>
      <c r="F152" s="6245" t="s">
        <v>2308</v>
      </c>
      <c r="G152" s="6245" t="s">
        <v>2314</v>
      </c>
      <c r="H152" s="6245" t="s">
        <v>24</v>
      </c>
      <c r="I152" s="6245" t="s">
        <v>714</v>
      </c>
    </row>
    <row customHeight="1" ht="11.25">
      <c r="A153" s="6245" t="s">
        <v>2183</v>
      </c>
      <c r="B153" s="6245" t="s">
        <v>14</v>
      </c>
      <c r="C153" s="6245" t="s">
        <v>2803</v>
      </c>
      <c r="D153" s="6245" t="s">
        <v>2804</v>
      </c>
      <c r="E153" s="6245" t="s">
        <v>2805</v>
      </c>
      <c r="F153" s="6245" t="s">
        <v>2806</v>
      </c>
      <c r="G153" s="6245" t="s">
        <v>2807</v>
      </c>
      <c r="H153" s="6245" t="s">
        <v>24</v>
      </c>
      <c r="I153" s="6245" t="s">
        <v>714</v>
      </c>
    </row>
    <row customHeight="1" ht="11.25">
      <c r="A154" s="6245" t="s">
        <v>2183</v>
      </c>
      <c r="B154" s="6245" t="s">
        <v>14</v>
      </c>
      <c r="C154" s="6245" t="s">
        <v>2808</v>
      </c>
      <c r="D154" s="6245" t="s">
        <v>2809</v>
      </c>
      <c r="E154" s="6245" t="s">
        <v>2810</v>
      </c>
      <c r="F154" s="6245" t="s">
        <v>2369</v>
      </c>
      <c r="G154" s="6245" t="s">
        <v>24</v>
      </c>
      <c r="H154" s="6245" t="s">
        <v>24</v>
      </c>
      <c r="I154" s="6245" t="s">
        <v>714</v>
      </c>
    </row>
    <row customHeight="1" ht="11.25">
      <c r="A155" s="6245" t="s">
        <v>2183</v>
      </c>
      <c r="B155" s="6245" t="s">
        <v>14</v>
      </c>
      <c r="C155" s="6245" t="s">
        <v>2811</v>
      </c>
      <c r="D155" s="6245" t="s">
        <v>2812</v>
      </c>
      <c r="E155" s="6245" t="s">
        <v>2813</v>
      </c>
      <c r="F155" s="6245" t="s">
        <v>2340</v>
      </c>
      <c r="G155" s="6245" t="s">
        <v>2814</v>
      </c>
      <c r="H155" s="6245" t="s">
        <v>24</v>
      </c>
      <c r="I155" s="6245" t="s">
        <v>714</v>
      </c>
    </row>
    <row customHeight="1" ht="11.25">
      <c r="A156" s="6245" t="s">
        <v>2183</v>
      </c>
      <c r="B156" s="6245" t="s">
        <v>14</v>
      </c>
      <c r="C156" s="6245" t="s">
        <v>2815</v>
      </c>
      <c r="D156" s="6245" t="s">
        <v>2816</v>
      </c>
      <c r="E156" s="6245" t="s">
        <v>2817</v>
      </c>
      <c r="F156" s="6245" t="s">
        <v>2818</v>
      </c>
      <c r="G156" s="6245" t="s">
        <v>2819</v>
      </c>
      <c r="H156" s="6245" t="s">
        <v>24</v>
      </c>
      <c r="I156" s="6245" t="s">
        <v>714</v>
      </c>
    </row>
    <row customHeight="1" ht="11.25">
      <c r="A157" s="6245" t="s">
        <v>2183</v>
      </c>
      <c r="B157" s="6245" t="s">
        <v>14</v>
      </c>
      <c r="C157" s="6245" t="s">
        <v>2820</v>
      </c>
      <c r="D157" s="6245" t="s">
        <v>2821</v>
      </c>
      <c r="E157" s="6245" t="s">
        <v>2822</v>
      </c>
      <c r="F157" s="6245" t="s">
        <v>2823</v>
      </c>
      <c r="G157" s="6245" t="s">
        <v>2824</v>
      </c>
      <c r="H157" s="6245" t="s">
        <v>24</v>
      </c>
      <c r="I157" s="6245" t="s">
        <v>714</v>
      </c>
    </row>
    <row customHeight="1" ht="11.25">
      <c r="A158" s="6245" t="s">
        <v>2183</v>
      </c>
      <c r="B158" s="6245" t="s">
        <v>14</v>
      </c>
      <c r="C158" s="6245" t="s">
        <v>2825</v>
      </c>
      <c r="D158" s="6245" t="s">
        <v>2826</v>
      </c>
      <c r="E158" s="6245" t="s">
        <v>2827</v>
      </c>
      <c r="F158" s="6245" t="s">
        <v>2353</v>
      </c>
      <c r="G158" s="6245" t="s">
        <v>2828</v>
      </c>
      <c r="H158" s="6245" t="s">
        <v>24</v>
      </c>
      <c r="I158" s="6245" t="s">
        <v>714</v>
      </c>
    </row>
    <row customHeight="1" ht="11.25">
      <c r="A159" s="6245" t="s">
        <v>2183</v>
      </c>
      <c r="B159" s="6245" t="s">
        <v>14</v>
      </c>
      <c r="C159" s="6245" t="s">
        <v>2829</v>
      </c>
      <c r="D159" s="6245" t="s">
        <v>2830</v>
      </c>
      <c r="E159" s="6245" t="s">
        <v>2831</v>
      </c>
      <c r="F159" s="6245" t="s">
        <v>2733</v>
      </c>
      <c r="G159" s="6245" t="s">
        <v>2832</v>
      </c>
      <c r="H159" s="6245" t="s">
        <v>24</v>
      </c>
      <c r="I159" s="6245" t="s">
        <v>714</v>
      </c>
    </row>
    <row customHeight="1" ht="11.25">
      <c r="A160" s="6245" t="s">
        <v>2183</v>
      </c>
      <c r="B160" s="6245" t="s">
        <v>14</v>
      </c>
      <c r="C160" s="6245" t="s">
        <v>2833</v>
      </c>
      <c r="D160" s="6245" t="s">
        <v>2834</v>
      </c>
      <c r="E160" s="6245" t="s">
        <v>2685</v>
      </c>
      <c r="F160" s="6245" t="s">
        <v>2835</v>
      </c>
      <c r="G160" s="6245" t="s">
        <v>24</v>
      </c>
      <c r="H160" s="6245" t="s">
        <v>24</v>
      </c>
      <c r="I160" s="6245" t="s">
        <v>714</v>
      </c>
    </row>
    <row customHeight="1" ht="11.25">
      <c r="A161" s="6245" t="s">
        <v>2183</v>
      </c>
      <c r="B161" s="6245" t="s">
        <v>14</v>
      </c>
      <c r="C161" s="6245" t="s">
        <v>2836</v>
      </c>
      <c r="D161" s="6245" t="s">
        <v>2837</v>
      </c>
      <c r="E161" s="6245" t="s">
        <v>2838</v>
      </c>
      <c r="F161" s="6245" t="s">
        <v>2313</v>
      </c>
      <c r="G161" s="6245" t="s">
        <v>2839</v>
      </c>
      <c r="H161" s="6245" t="s">
        <v>24</v>
      </c>
      <c r="I161" s="6245" t="s">
        <v>714</v>
      </c>
    </row>
    <row customHeight="1" ht="11.25">
      <c r="A162" s="6245" t="s">
        <v>2183</v>
      </c>
      <c r="B162" s="6245" t="s">
        <v>14</v>
      </c>
      <c r="C162" s="6245" t="s">
        <v>2840</v>
      </c>
      <c r="D162" s="6245" t="s">
        <v>2841</v>
      </c>
      <c r="E162" s="6245" t="s">
        <v>2842</v>
      </c>
      <c r="F162" s="6245" t="s">
        <v>2385</v>
      </c>
      <c r="G162" s="6245" t="s">
        <v>2843</v>
      </c>
      <c r="H162" s="6245" t="s">
        <v>24</v>
      </c>
      <c r="I162" s="6245" t="s">
        <v>714</v>
      </c>
    </row>
    <row customHeight="1" ht="11.25">
      <c r="A163" s="6245" t="s">
        <v>2183</v>
      </c>
      <c r="B163" s="6245" t="s">
        <v>14</v>
      </c>
      <c r="C163" s="6245" t="s">
        <v>2844</v>
      </c>
      <c r="D163" s="6245" t="s">
        <v>2845</v>
      </c>
      <c r="E163" s="6245" t="s">
        <v>2846</v>
      </c>
      <c r="F163" s="6245" t="s">
        <v>2847</v>
      </c>
      <c r="G163" s="6245" t="s">
        <v>2848</v>
      </c>
      <c r="H163" s="6245" t="s">
        <v>24</v>
      </c>
      <c r="I163" s="6245" t="s">
        <v>714</v>
      </c>
    </row>
    <row customHeight="1" ht="11.25">
      <c r="A164" s="6245" t="s">
        <v>2183</v>
      </c>
      <c r="B164" s="6245" t="s">
        <v>14</v>
      </c>
      <c r="C164" s="6245" t="s">
        <v>2849</v>
      </c>
      <c r="D164" s="6245" t="s">
        <v>2850</v>
      </c>
      <c r="E164" s="6245" t="s">
        <v>2846</v>
      </c>
      <c r="F164" s="6245" t="s">
        <v>2340</v>
      </c>
      <c r="G164" s="6245" t="s">
        <v>24</v>
      </c>
      <c r="H164" s="6245" t="s">
        <v>24</v>
      </c>
      <c r="I164" s="6245" t="s">
        <v>714</v>
      </c>
    </row>
    <row customHeight="1" ht="11.25">
      <c r="A165" s="6245" t="s">
        <v>2183</v>
      </c>
      <c r="B165" s="6245" t="s">
        <v>14</v>
      </c>
      <c r="C165" s="6245" t="s">
        <v>2851</v>
      </c>
      <c r="D165" s="6245" t="s">
        <v>2852</v>
      </c>
      <c r="E165" s="6245" t="s">
        <v>2853</v>
      </c>
      <c r="F165" s="6245" t="s">
        <v>2854</v>
      </c>
      <c r="G165" s="6245" t="s">
        <v>2855</v>
      </c>
      <c r="H165" s="6245" t="s">
        <v>24</v>
      </c>
      <c r="I165" s="6245" t="s">
        <v>714</v>
      </c>
    </row>
    <row customHeight="1" ht="11.25">
      <c r="A166" s="6245" t="s">
        <v>2183</v>
      </c>
      <c r="B166" s="6245" t="s">
        <v>14</v>
      </c>
      <c r="C166" s="6245" t="s">
        <v>2856</v>
      </c>
      <c r="D166" s="6245" t="s">
        <v>2857</v>
      </c>
      <c r="E166" s="6245" t="s">
        <v>2858</v>
      </c>
      <c r="F166" s="6245" t="s">
        <v>2358</v>
      </c>
      <c r="G166" s="6245" t="s">
        <v>24</v>
      </c>
      <c r="H166" s="6245" t="s">
        <v>24</v>
      </c>
      <c r="I166" s="6245" t="s">
        <v>714</v>
      </c>
    </row>
    <row customHeight="1" ht="11.25">
      <c r="A167" s="6245" t="s">
        <v>2183</v>
      </c>
      <c r="B167" s="6245" t="s">
        <v>14</v>
      </c>
      <c r="C167" s="6245" t="s">
        <v>2859</v>
      </c>
      <c r="D167" s="6245" t="s">
        <v>2860</v>
      </c>
      <c r="E167" s="6245" t="s">
        <v>2861</v>
      </c>
      <c r="F167" s="6245" t="s">
        <v>2385</v>
      </c>
      <c r="G167" s="6245" t="s">
        <v>2862</v>
      </c>
      <c r="H167" s="6245" t="s">
        <v>24</v>
      </c>
      <c r="I167" s="6245" t="s">
        <v>714</v>
      </c>
    </row>
    <row customHeight="1" ht="11.25">
      <c r="A168" s="6245" t="s">
        <v>2183</v>
      </c>
      <c r="B168" s="6245" t="s">
        <v>14</v>
      </c>
      <c r="C168" s="6245" t="s">
        <v>2863</v>
      </c>
      <c r="D168" s="6245" t="s">
        <v>2864</v>
      </c>
      <c r="E168" s="6245" t="s">
        <v>2865</v>
      </c>
      <c r="F168" s="6245" t="s">
        <v>2866</v>
      </c>
      <c r="G168" s="6245" t="s">
        <v>24</v>
      </c>
      <c r="H168" s="6245" t="s">
        <v>24</v>
      </c>
      <c r="I168" s="6245" t="s">
        <v>714</v>
      </c>
    </row>
    <row customHeight="1" ht="11.25">
      <c r="A169" s="6245" t="s">
        <v>2183</v>
      </c>
      <c r="B169" s="6245" t="s">
        <v>14</v>
      </c>
      <c r="C169" s="6245" t="s">
        <v>2867</v>
      </c>
      <c r="D169" s="6245" t="s">
        <v>2868</v>
      </c>
      <c r="E169" s="6245" t="s">
        <v>2869</v>
      </c>
      <c r="F169" s="6245" t="s">
        <v>2278</v>
      </c>
      <c r="G169" s="6245" t="s">
        <v>24</v>
      </c>
      <c r="H169" s="6245" t="s">
        <v>24</v>
      </c>
      <c r="I169" s="6245" t="s">
        <v>714</v>
      </c>
    </row>
    <row customHeight="1" ht="11.25">
      <c r="A170" s="6245" t="s">
        <v>2183</v>
      </c>
      <c r="B170" s="6245" t="s">
        <v>14</v>
      </c>
      <c r="C170" s="6245" t="s">
        <v>2870</v>
      </c>
      <c r="D170" s="6245" t="s">
        <v>2871</v>
      </c>
      <c r="E170" s="6245" t="s">
        <v>2872</v>
      </c>
      <c r="F170" s="6245" t="s">
        <v>2560</v>
      </c>
      <c r="G170" s="6245" t="s">
        <v>2873</v>
      </c>
      <c r="H170" s="6245" t="s">
        <v>24</v>
      </c>
      <c r="I170" s="6245" t="s">
        <v>714</v>
      </c>
    </row>
    <row customHeight="1" ht="11.25">
      <c r="A171" s="6245" t="s">
        <v>2183</v>
      </c>
      <c r="B171" s="6245" t="s">
        <v>14</v>
      </c>
      <c r="C171" s="6245" t="s">
        <v>2874</v>
      </c>
      <c r="D171" s="6245" t="s">
        <v>2875</v>
      </c>
      <c r="E171" s="6245" t="s">
        <v>2876</v>
      </c>
      <c r="F171" s="6245" t="s">
        <v>2327</v>
      </c>
      <c r="G171" s="6245" t="s">
        <v>2877</v>
      </c>
      <c r="H171" s="6245" t="s">
        <v>24</v>
      </c>
      <c r="I171" s="6245" t="s">
        <v>714</v>
      </c>
    </row>
    <row customHeight="1" ht="11.25">
      <c r="A172" s="6245" t="s">
        <v>2183</v>
      </c>
      <c r="B172" s="6245" t="s">
        <v>14</v>
      </c>
      <c r="C172" s="6245" t="s">
        <v>2878</v>
      </c>
      <c r="D172" s="6245" t="s">
        <v>2879</v>
      </c>
      <c r="E172" s="6245" t="s">
        <v>2880</v>
      </c>
      <c r="F172" s="6245" t="s">
        <v>2881</v>
      </c>
      <c r="G172" s="6245" t="s">
        <v>24</v>
      </c>
      <c r="H172" s="6245" t="s">
        <v>24</v>
      </c>
      <c r="I172" s="6245" t="s">
        <v>714</v>
      </c>
    </row>
    <row customHeight="1" ht="11.25">
      <c r="A173" s="6245" t="s">
        <v>2183</v>
      </c>
      <c r="B173" s="6245" t="s">
        <v>14</v>
      </c>
      <c r="C173" s="6245" t="s">
        <v>2882</v>
      </c>
      <c r="D173" s="6245" t="s">
        <v>2883</v>
      </c>
      <c r="E173" s="6245" t="s">
        <v>2880</v>
      </c>
      <c r="F173" s="6245" t="s">
        <v>2884</v>
      </c>
      <c r="G173" s="6245" t="s">
        <v>24</v>
      </c>
      <c r="H173" s="6245" t="s">
        <v>24</v>
      </c>
      <c r="I173" s="6245" t="s">
        <v>714</v>
      </c>
    </row>
    <row customHeight="1" ht="11.25">
      <c r="A174" s="6245" t="s">
        <v>2183</v>
      </c>
      <c r="B174" s="6245" t="s">
        <v>14</v>
      </c>
      <c r="C174" s="6245" t="s">
        <v>2885</v>
      </c>
      <c r="D174" s="6245" t="s">
        <v>2886</v>
      </c>
      <c r="E174" s="6245" t="s">
        <v>2887</v>
      </c>
      <c r="F174" s="6245" t="s">
        <v>2888</v>
      </c>
      <c r="G174" s="6245" t="s">
        <v>24</v>
      </c>
      <c r="H174" s="6245" t="s">
        <v>24</v>
      </c>
      <c r="I174" s="6245" t="s">
        <v>714</v>
      </c>
    </row>
    <row customHeight="1" ht="11.25">
      <c r="A175" s="6245" t="s">
        <v>2183</v>
      </c>
      <c r="B175" s="6245" t="s">
        <v>14</v>
      </c>
      <c r="C175" s="6245" t="s">
        <v>2889</v>
      </c>
      <c r="D175" s="6245" t="s">
        <v>2890</v>
      </c>
      <c r="E175" s="6245" t="s">
        <v>2891</v>
      </c>
      <c r="F175" s="6245" t="s">
        <v>2217</v>
      </c>
      <c r="G175" s="6245" t="s">
        <v>2892</v>
      </c>
      <c r="H175" s="6245" t="s">
        <v>24</v>
      </c>
      <c r="I175" s="6245" t="s">
        <v>714</v>
      </c>
    </row>
    <row customHeight="1" ht="11.25">
      <c r="A176" s="6245" t="s">
        <v>2183</v>
      </c>
      <c r="B176" s="6245" t="s">
        <v>14</v>
      </c>
      <c r="C176" s="6245" t="s">
        <v>2893</v>
      </c>
      <c r="D176" s="6245" t="s">
        <v>2894</v>
      </c>
      <c r="E176" s="6245" t="s">
        <v>2895</v>
      </c>
      <c r="F176" s="6245" t="s">
        <v>2202</v>
      </c>
      <c r="G176" s="6245" t="s">
        <v>24</v>
      </c>
      <c r="H176" s="6245" t="s">
        <v>24</v>
      </c>
      <c r="I176" s="6245" t="s">
        <v>714</v>
      </c>
    </row>
    <row customHeight="1" ht="11.25">
      <c r="A177" s="6245" t="s">
        <v>2183</v>
      </c>
      <c r="B177" s="6245" t="s">
        <v>14</v>
      </c>
      <c r="C177" s="6245" t="s">
        <v>2896</v>
      </c>
      <c r="D177" s="6245" t="s">
        <v>2897</v>
      </c>
      <c r="E177" s="6245" t="s">
        <v>2898</v>
      </c>
      <c r="F177" s="6245" t="s">
        <v>2733</v>
      </c>
      <c r="G177" s="6245" t="s">
        <v>2899</v>
      </c>
      <c r="H177" s="6245" t="s">
        <v>24</v>
      </c>
      <c r="I177" s="6245" t="s">
        <v>714</v>
      </c>
    </row>
    <row customHeight="1" ht="11.25">
      <c r="A178" s="6245" t="s">
        <v>2183</v>
      </c>
      <c r="B178" s="6245" t="s">
        <v>14</v>
      </c>
      <c r="C178" s="6245" t="s">
        <v>2900</v>
      </c>
      <c r="D178" s="6245" t="s">
        <v>2901</v>
      </c>
      <c r="E178" s="6245" t="s">
        <v>2902</v>
      </c>
      <c r="F178" s="6245" t="s">
        <v>2197</v>
      </c>
      <c r="G178" s="6245" t="s">
        <v>2903</v>
      </c>
      <c r="H178" s="6245" t="s">
        <v>24</v>
      </c>
      <c r="I178" s="6245" t="s">
        <v>714</v>
      </c>
    </row>
    <row customHeight="1" ht="11.25">
      <c r="A179" s="6245" t="s">
        <v>2183</v>
      </c>
      <c r="B179" s="6245" t="s">
        <v>14</v>
      </c>
      <c r="C179" s="6245" t="s">
        <v>2904</v>
      </c>
      <c r="D179" s="6245" t="s">
        <v>2905</v>
      </c>
      <c r="E179" s="6245" t="s">
        <v>2906</v>
      </c>
      <c r="F179" s="6245" t="s">
        <v>2733</v>
      </c>
      <c r="G179" s="6245" t="s">
        <v>24</v>
      </c>
      <c r="H179" s="6245" t="s">
        <v>24</v>
      </c>
      <c r="I179" s="6245" t="s">
        <v>714</v>
      </c>
    </row>
    <row customHeight="1" ht="11.25">
      <c r="A180" s="6245" t="s">
        <v>2183</v>
      </c>
      <c r="B180" s="6245" t="s">
        <v>14</v>
      </c>
      <c r="C180" s="6245" t="s">
        <v>2907</v>
      </c>
      <c r="D180" s="6245" t="s">
        <v>2908</v>
      </c>
      <c r="E180" s="6245" t="s">
        <v>2909</v>
      </c>
      <c r="F180" s="6245" t="s">
        <v>2560</v>
      </c>
      <c r="G180" s="6245" t="s">
        <v>2910</v>
      </c>
      <c r="H180" s="6245" t="s">
        <v>24</v>
      </c>
      <c r="I180" s="6245" t="s">
        <v>714</v>
      </c>
    </row>
    <row customHeight="1" ht="11.25">
      <c r="A181" s="6245" t="s">
        <v>2183</v>
      </c>
      <c r="B181" s="6245" t="s">
        <v>14</v>
      </c>
      <c r="C181" s="6245" t="s">
        <v>2911</v>
      </c>
      <c r="D181" s="6245" t="s">
        <v>2912</v>
      </c>
      <c r="E181" s="6245" t="s">
        <v>2913</v>
      </c>
      <c r="F181" s="6245" t="s">
        <v>2402</v>
      </c>
      <c r="G181" s="6245" t="s">
        <v>24</v>
      </c>
      <c r="H181" s="6245" t="s">
        <v>24</v>
      </c>
      <c r="I181" s="6245" t="s">
        <v>714</v>
      </c>
    </row>
    <row customHeight="1" ht="11.25">
      <c r="A182" s="6245" t="s">
        <v>2183</v>
      </c>
      <c r="B182" s="6245" t="s">
        <v>14</v>
      </c>
      <c r="C182" s="6245" t="s">
        <v>2914</v>
      </c>
      <c r="D182" s="6245" t="s">
        <v>2915</v>
      </c>
      <c r="E182" s="6245" t="s">
        <v>2916</v>
      </c>
      <c r="F182" s="6245" t="s">
        <v>2917</v>
      </c>
      <c r="G182" s="6245" t="s">
        <v>24</v>
      </c>
      <c r="H182" s="6245" t="s">
        <v>24</v>
      </c>
      <c r="I182" s="6245" t="s">
        <v>714</v>
      </c>
    </row>
    <row customHeight="1" ht="11.25">
      <c r="A183" s="6245" t="s">
        <v>2183</v>
      </c>
      <c r="B183" s="6245" t="s">
        <v>14</v>
      </c>
      <c r="C183" s="6245" t="s">
        <v>2918</v>
      </c>
      <c r="D183" s="6245" t="s">
        <v>2919</v>
      </c>
      <c r="E183" s="6245" t="s">
        <v>2920</v>
      </c>
      <c r="F183" s="6245" t="s">
        <v>2720</v>
      </c>
      <c r="G183" s="6245" t="s">
        <v>24</v>
      </c>
      <c r="H183" s="6245" t="s">
        <v>24</v>
      </c>
      <c r="I183" s="6245" t="s">
        <v>714</v>
      </c>
    </row>
    <row customHeight="1" ht="11.25">
      <c r="A184" s="6245" t="s">
        <v>2183</v>
      </c>
      <c r="B184" s="6245" t="s">
        <v>14</v>
      </c>
      <c r="C184" s="6245" t="s">
        <v>2921</v>
      </c>
      <c r="D184" s="6245" t="s">
        <v>2922</v>
      </c>
      <c r="E184" s="6245" t="s">
        <v>2923</v>
      </c>
      <c r="F184" s="6245" t="s">
        <v>2924</v>
      </c>
      <c r="G184" s="6245" t="s">
        <v>2925</v>
      </c>
      <c r="H184" s="6245" t="s">
        <v>24</v>
      </c>
      <c r="I184" s="6245" t="s">
        <v>714</v>
      </c>
    </row>
    <row customHeight="1" ht="11.25">
      <c r="A185" s="6245" t="s">
        <v>2183</v>
      </c>
      <c r="B185" s="6245" t="s">
        <v>14</v>
      </c>
      <c r="C185" s="6245" t="s">
        <v>2926</v>
      </c>
      <c r="D185" s="6245" t="s">
        <v>2927</v>
      </c>
      <c r="E185" s="6245" t="s">
        <v>2928</v>
      </c>
      <c r="F185" s="6245" t="s">
        <v>2303</v>
      </c>
      <c r="G185" s="6245" t="s">
        <v>2929</v>
      </c>
      <c r="H185" s="6245" t="s">
        <v>24</v>
      </c>
      <c r="I185" s="6245" t="s">
        <v>714</v>
      </c>
    </row>
    <row customHeight="1" ht="11.25">
      <c r="A186" s="6245" t="s">
        <v>2183</v>
      </c>
      <c r="B186" s="6245" t="s">
        <v>14</v>
      </c>
      <c r="C186" s="6245" t="s">
        <v>2930</v>
      </c>
      <c r="D186" s="6245" t="s">
        <v>2931</v>
      </c>
      <c r="E186" s="6245" t="s">
        <v>2932</v>
      </c>
      <c r="F186" s="6245" t="s">
        <v>2560</v>
      </c>
      <c r="G186" s="6245" t="s">
        <v>24</v>
      </c>
      <c r="H186" s="6245" t="s">
        <v>24</v>
      </c>
      <c r="I186" s="6245" t="s">
        <v>714</v>
      </c>
    </row>
    <row customHeight="1" ht="11.25">
      <c r="A187" s="6245" t="s">
        <v>2183</v>
      </c>
      <c r="B187" s="6245" t="s">
        <v>14</v>
      </c>
      <c r="C187" s="6245" t="s">
        <v>2933</v>
      </c>
      <c r="D187" s="6245" t="s">
        <v>2934</v>
      </c>
      <c r="E187" s="6245" t="s">
        <v>2227</v>
      </c>
      <c r="F187" s="6245" t="s">
        <v>2397</v>
      </c>
      <c r="G187" s="6245" t="s">
        <v>24</v>
      </c>
      <c r="H187" s="6245" t="s">
        <v>24</v>
      </c>
      <c r="I187" s="6245" t="s">
        <v>714</v>
      </c>
    </row>
    <row customHeight="1" ht="11.25">
      <c r="A188" s="6245" t="s">
        <v>2183</v>
      </c>
      <c r="B188" s="6245" t="s">
        <v>14</v>
      </c>
      <c r="C188" s="6245" t="s">
        <v>2935</v>
      </c>
      <c r="D188" s="6245" t="s">
        <v>2936</v>
      </c>
      <c r="E188" s="6245" t="s">
        <v>2937</v>
      </c>
      <c r="F188" s="6245" t="s">
        <v>567</v>
      </c>
      <c r="G188" s="6245" t="s">
        <v>2938</v>
      </c>
      <c r="H188" s="6245" t="s">
        <v>24</v>
      </c>
      <c r="I188" s="6245" t="s">
        <v>714</v>
      </c>
    </row>
    <row customHeight="1" ht="11.25">
      <c r="A189" s="6245" t="s">
        <v>2183</v>
      </c>
      <c r="B189" s="6245" t="s">
        <v>14</v>
      </c>
      <c r="C189" s="6245" t="s">
        <v>2939</v>
      </c>
      <c r="D189" s="6245" t="s">
        <v>2940</v>
      </c>
      <c r="E189" s="6245" t="s">
        <v>2941</v>
      </c>
      <c r="F189" s="6245" t="s">
        <v>567</v>
      </c>
      <c r="G189" s="6245" t="s">
        <v>2942</v>
      </c>
      <c r="H189" s="6245" t="s">
        <v>24</v>
      </c>
      <c r="I189" s="6245" t="s">
        <v>714</v>
      </c>
    </row>
    <row customHeight="1" ht="11.25">
      <c r="A190" s="6245" t="s">
        <v>2183</v>
      </c>
      <c r="B190" s="6245" t="s">
        <v>14</v>
      </c>
      <c r="C190" s="6245" t="s">
        <v>2943</v>
      </c>
      <c r="D190" s="6245" t="s">
        <v>2944</v>
      </c>
      <c r="E190" s="6245" t="s">
        <v>2945</v>
      </c>
      <c r="F190" s="6245" t="s">
        <v>567</v>
      </c>
      <c r="G190" s="6245" t="s">
        <v>2946</v>
      </c>
      <c r="H190" s="6245" t="s">
        <v>24</v>
      </c>
      <c r="I190" s="6245" t="s">
        <v>714</v>
      </c>
    </row>
    <row customHeight="1" ht="11.25">
      <c r="A191" s="6245" t="s">
        <v>2183</v>
      </c>
      <c r="B191" s="6245" t="s">
        <v>14</v>
      </c>
      <c r="C191" s="6245" t="s">
        <v>24</v>
      </c>
      <c r="D191" s="6245" t="s">
        <v>2947</v>
      </c>
      <c r="E191" s="6245" t="s">
        <v>2948</v>
      </c>
      <c r="F191" s="6245" t="s">
        <v>2202</v>
      </c>
      <c r="G191" s="6245" t="s">
        <v>24</v>
      </c>
      <c r="H191" s="6245" t="s">
        <v>24</v>
      </c>
      <c r="I191" s="6245" t="s">
        <v>714</v>
      </c>
    </row>
    <row customHeight="1" ht="11.25">
      <c r="A192" s="6245" t="s">
        <v>2183</v>
      </c>
      <c r="B192" s="6245" t="s">
        <v>14</v>
      </c>
      <c r="C192" s="6245" t="s">
        <v>2949</v>
      </c>
      <c r="D192" s="6245" t="s">
        <v>2950</v>
      </c>
      <c r="E192" s="6245" t="s">
        <v>2951</v>
      </c>
      <c r="F192" s="6245" t="s">
        <v>2952</v>
      </c>
      <c r="G192" s="6245" t="s">
        <v>2953</v>
      </c>
      <c r="H192" s="6245" t="s">
        <v>24</v>
      </c>
      <c r="I192" s="6245" t="s">
        <v>714</v>
      </c>
    </row>
    <row customHeight="1" ht="11.25">
      <c r="A193" s="6245" t="s">
        <v>2183</v>
      </c>
      <c r="B193" s="6245" t="s">
        <v>14</v>
      </c>
      <c r="C193" s="6245" t="s">
        <v>2954</v>
      </c>
      <c r="D193" s="6245" t="s">
        <v>2955</v>
      </c>
      <c r="E193" s="6245" t="s">
        <v>2956</v>
      </c>
      <c r="F193" s="6245" t="s">
        <v>2308</v>
      </c>
      <c r="G193" s="6245" t="s">
        <v>24</v>
      </c>
      <c r="H193" s="6245" t="s">
        <v>24</v>
      </c>
      <c r="I193" s="6245" t="s">
        <v>714</v>
      </c>
    </row>
    <row customHeight="1" ht="11.25">
      <c r="A194" s="6245" t="s">
        <v>2183</v>
      </c>
      <c r="B194" s="6245" t="s">
        <v>14</v>
      </c>
      <c r="C194" s="6245" t="s">
        <v>2957</v>
      </c>
      <c r="D194" s="6245" t="s">
        <v>2958</v>
      </c>
      <c r="E194" s="6245" t="s">
        <v>2959</v>
      </c>
      <c r="F194" s="6245" t="s">
        <v>2353</v>
      </c>
      <c r="G194" s="6245" t="s">
        <v>24</v>
      </c>
      <c r="H194" s="6245" t="s">
        <v>24</v>
      </c>
      <c r="I194" s="6245" t="s">
        <v>714</v>
      </c>
    </row>
    <row customHeight="1" ht="11.25">
      <c r="A195" s="6245" t="s">
        <v>2183</v>
      </c>
      <c r="B195" s="6245" t="s">
        <v>14</v>
      </c>
      <c r="C195" s="6245" t="s">
        <v>2960</v>
      </c>
      <c r="D195" s="6245" t="s">
        <v>2961</v>
      </c>
      <c r="E195" s="6245" t="s">
        <v>2962</v>
      </c>
      <c r="F195" s="6245" t="s">
        <v>2963</v>
      </c>
      <c r="G195" s="6245" t="s">
        <v>2964</v>
      </c>
      <c r="H195" s="6245" t="s">
        <v>24</v>
      </c>
      <c r="I195" s="6245" t="s">
        <v>714</v>
      </c>
    </row>
    <row customHeight="1" ht="11.25">
      <c r="A196" s="6245" t="s">
        <v>2183</v>
      </c>
      <c r="B196" s="6245" t="s">
        <v>14</v>
      </c>
      <c r="C196" s="6245" t="s">
        <v>2965</v>
      </c>
      <c r="D196" s="6245" t="s">
        <v>2966</v>
      </c>
      <c r="E196" s="6245" t="s">
        <v>2967</v>
      </c>
      <c r="F196" s="6245" t="s">
        <v>2369</v>
      </c>
      <c r="G196" s="6245" t="s">
        <v>2968</v>
      </c>
      <c r="H196" s="6245" t="s">
        <v>24</v>
      </c>
      <c r="I196" s="6245" t="s">
        <v>714</v>
      </c>
    </row>
    <row customHeight="1" ht="11.25">
      <c r="A197" s="6245" t="s">
        <v>2183</v>
      </c>
      <c r="B197" s="6245" t="s">
        <v>14</v>
      </c>
      <c r="C197" s="6245" t="s">
        <v>2969</v>
      </c>
      <c r="D197" s="6245" t="s">
        <v>2970</v>
      </c>
      <c r="E197" s="6245" t="s">
        <v>2971</v>
      </c>
      <c r="F197" s="6245" t="s">
        <v>2749</v>
      </c>
      <c r="G197" s="6245" t="s">
        <v>2972</v>
      </c>
      <c r="H197" s="6245" t="s">
        <v>24</v>
      </c>
      <c r="I197" s="6245" t="s">
        <v>714</v>
      </c>
    </row>
    <row customHeight="1" ht="11.25">
      <c r="A198" s="6245" t="s">
        <v>2183</v>
      </c>
      <c r="B198" s="6245" t="s">
        <v>14</v>
      </c>
      <c r="C198" s="6245" t="s">
        <v>2973</v>
      </c>
      <c r="D198" s="6245" t="s">
        <v>2974</v>
      </c>
      <c r="E198" s="6245" t="s">
        <v>2975</v>
      </c>
      <c r="F198" s="6245" t="s">
        <v>2917</v>
      </c>
      <c r="G198" s="6245" t="s">
        <v>24</v>
      </c>
      <c r="H198" s="6245" t="s">
        <v>24</v>
      </c>
      <c r="I198" s="6245" t="s">
        <v>714</v>
      </c>
    </row>
    <row customHeight="1" ht="11.25">
      <c r="A199" s="6245" t="s">
        <v>2183</v>
      </c>
      <c r="B199" s="6245" t="s">
        <v>14</v>
      </c>
      <c r="C199" s="6245" t="s">
        <v>2976</v>
      </c>
      <c r="D199" s="6245" t="s">
        <v>2977</v>
      </c>
      <c r="E199" s="6245" t="s">
        <v>2978</v>
      </c>
      <c r="F199" s="6245" t="s">
        <v>2291</v>
      </c>
      <c r="G199" s="6245" t="s">
        <v>2979</v>
      </c>
      <c r="H199" s="6245" t="s">
        <v>24</v>
      </c>
      <c r="I199" s="6245" t="s">
        <v>714</v>
      </c>
    </row>
    <row customHeight="1" ht="11.25">
      <c r="A200" s="6245" t="s">
        <v>2183</v>
      </c>
      <c r="B200" s="6245" t="s">
        <v>14</v>
      </c>
      <c r="C200" s="6245" t="s">
        <v>2980</v>
      </c>
      <c r="D200" s="6245" t="s">
        <v>2981</v>
      </c>
      <c r="E200" s="6245" t="s">
        <v>2982</v>
      </c>
      <c r="F200" s="6245" t="s">
        <v>2983</v>
      </c>
      <c r="G200" s="6245" t="s">
        <v>24</v>
      </c>
      <c r="H200" s="6245" t="s">
        <v>24</v>
      </c>
      <c r="I200" s="6245" t="s">
        <v>714</v>
      </c>
    </row>
    <row customHeight="1" ht="11.25">
      <c r="A201" s="6245" t="s">
        <v>2183</v>
      </c>
      <c r="B201" s="6245" t="s">
        <v>14</v>
      </c>
      <c r="C201" s="6245" t="s">
        <v>2984</v>
      </c>
      <c r="D201" s="6245" t="s">
        <v>2985</v>
      </c>
      <c r="E201" s="6245" t="s">
        <v>2986</v>
      </c>
      <c r="F201" s="6245" t="s">
        <v>2987</v>
      </c>
      <c r="G201" s="6245" t="s">
        <v>2988</v>
      </c>
      <c r="H201" s="6245" t="s">
        <v>24</v>
      </c>
      <c r="I201" s="6245" t="s">
        <v>714</v>
      </c>
    </row>
    <row customHeight="1" ht="11.25">
      <c r="A202" s="6245" t="s">
        <v>2183</v>
      </c>
      <c r="B202" s="6245" t="s">
        <v>14</v>
      </c>
      <c r="C202" s="6245" t="s">
        <v>2989</v>
      </c>
      <c r="D202" s="6245" t="s">
        <v>2990</v>
      </c>
      <c r="E202" s="6245" t="s">
        <v>2991</v>
      </c>
      <c r="F202" s="6245" t="s">
        <v>2952</v>
      </c>
      <c r="G202" s="6245" t="s">
        <v>2992</v>
      </c>
      <c r="H202" s="6245" t="s">
        <v>24</v>
      </c>
      <c r="I202" s="6245" t="s">
        <v>714</v>
      </c>
    </row>
    <row customHeight="1" ht="11.25">
      <c r="A203" s="6245" t="s">
        <v>2183</v>
      </c>
      <c r="B203" s="6245" t="s">
        <v>14</v>
      </c>
      <c r="C203" s="6245" t="s">
        <v>2993</v>
      </c>
      <c r="D203" s="6245" t="s">
        <v>2994</v>
      </c>
      <c r="E203" s="6245" t="s">
        <v>2995</v>
      </c>
      <c r="F203" s="6245" t="s">
        <v>2523</v>
      </c>
      <c r="G203" s="6245" t="s">
        <v>2996</v>
      </c>
      <c r="H203" s="6245" t="s">
        <v>24</v>
      </c>
      <c r="I203" s="6245" t="s">
        <v>714</v>
      </c>
    </row>
    <row customHeight="1" ht="11.25">
      <c r="A204" s="6245" t="s">
        <v>2183</v>
      </c>
      <c r="B204" s="6245" t="s">
        <v>14</v>
      </c>
      <c r="C204" s="6245" t="s">
        <v>2997</v>
      </c>
      <c r="D204" s="6245" t="s">
        <v>2998</v>
      </c>
      <c r="E204" s="6245" t="s">
        <v>2999</v>
      </c>
      <c r="F204" s="6245" t="s">
        <v>3000</v>
      </c>
      <c r="G204" s="6245" t="s">
        <v>24</v>
      </c>
      <c r="H204" s="6245" t="s">
        <v>3001</v>
      </c>
      <c r="I204" s="6245" t="s">
        <v>714</v>
      </c>
    </row>
    <row customHeight="1" ht="11.25">
      <c r="A205" s="6245" t="s">
        <v>2183</v>
      </c>
      <c r="B205" s="6245" t="s">
        <v>14</v>
      </c>
      <c r="C205" s="6245" t="s">
        <v>3002</v>
      </c>
      <c r="D205" s="6245" t="s">
        <v>3003</v>
      </c>
      <c r="E205" s="6245" t="s">
        <v>3004</v>
      </c>
      <c r="F205" s="6245" t="s">
        <v>2291</v>
      </c>
      <c r="G205" s="6245" t="s">
        <v>24</v>
      </c>
      <c r="H205" s="6245" t="s">
        <v>24</v>
      </c>
      <c r="I205" s="6245" t="s">
        <v>714</v>
      </c>
    </row>
    <row customHeight="1" ht="11.25">
      <c r="A206" s="6245" t="s">
        <v>2183</v>
      </c>
      <c r="B206" s="6245" t="s">
        <v>14</v>
      </c>
      <c r="C206" s="6245" t="s">
        <v>3005</v>
      </c>
      <c r="D206" s="6245" t="s">
        <v>3006</v>
      </c>
      <c r="E206" s="6245" t="s">
        <v>3007</v>
      </c>
      <c r="F206" s="6245" t="s">
        <v>2291</v>
      </c>
      <c r="G206" s="6245" t="s">
        <v>3008</v>
      </c>
      <c r="H206" s="6245" t="s">
        <v>24</v>
      </c>
      <c r="I206" s="6245" t="s">
        <v>714</v>
      </c>
    </row>
    <row customHeight="1" ht="11.25">
      <c r="A207" s="6245" t="s">
        <v>2183</v>
      </c>
      <c r="B207" s="6245" t="s">
        <v>14</v>
      </c>
      <c r="C207" s="6245" t="s">
        <v>3009</v>
      </c>
      <c r="D207" s="6245" t="s">
        <v>3010</v>
      </c>
      <c r="E207" s="6245" t="s">
        <v>3011</v>
      </c>
      <c r="F207" s="6245" t="s">
        <v>3012</v>
      </c>
      <c r="G207" s="6245" t="s">
        <v>24</v>
      </c>
      <c r="H207" s="6245" t="s">
        <v>24</v>
      </c>
      <c r="I207" s="6245" t="s">
        <v>714</v>
      </c>
    </row>
    <row customHeight="1" ht="11.25">
      <c r="A208" s="6245" t="s">
        <v>2183</v>
      </c>
      <c r="B208" s="6245" t="s">
        <v>14</v>
      </c>
      <c r="C208" s="6245" t="s">
        <v>3013</v>
      </c>
      <c r="D208" s="6245" t="s">
        <v>3014</v>
      </c>
      <c r="E208" s="6245" t="s">
        <v>3015</v>
      </c>
      <c r="F208" s="6245" t="s">
        <v>2385</v>
      </c>
      <c r="G208" s="6245" t="s">
        <v>2745</v>
      </c>
      <c r="H208" s="6245" t="s">
        <v>24</v>
      </c>
      <c r="I208" s="6245" t="s">
        <v>714</v>
      </c>
    </row>
    <row customHeight="1" ht="11.25">
      <c r="A209" s="6245" t="s">
        <v>2183</v>
      </c>
      <c r="B209" s="6245" t="s">
        <v>14</v>
      </c>
      <c r="C209" s="6245" t="s">
        <v>3016</v>
      </c>
      <c r="D209" s="6245" t="s">
        <v>3017</v>
      </c>
      <c r="E209" s="6245" t="s">
        <v>3018</v>
      </c>
      <c r="F209" s="6245" t="s">
        <v>2720</v>
      </c>
      <c r="G209" s="6245" t="s">
        <v>3019</v>
      </c>
      <c r="H209" s="6245" t="s">
        <v>24</v>
      </c>
      <c r="I209" s="6245" t="s">
        <v>714</v>
      </c>
    </row>
    <row customHeight="1" ht="11.25">
      <c r="A210" s="6245" t="s">
        <v>2183</v>
      </c>
      <c r="B210" s="6245" t="s">
        <v>14</v>
      </c>
      <c r="C210" s="6245" t="s">
        <v>3020</v>
      </c>
      <c r="D210" s="6245" t="s">
        <v>3021</v>
      </c>
      <c r="E210" s="6245" t="s">
        <v>3022</v>
      </c>
      <c r="F210" s="6245" t="s">
        <v>2407</v>
      </c>
      <c r="G210" s="6245" t="s">
        <v>3023</v>
      </c>
      <c r="H210" s="6245" t="s">
        <v>24</v>
      </c>
      <c r="I210" s="6245" t="s">
        <v>714</v>
      </c>
    </row>
    <row customHeight="1" ht="11.25">
      <c r="A211" s="6245" t="s">
        <v>2183</v>
      </c>
      <c r="B211" s="6245" t="s">
        <v>14</v>
      </c>
      <c r="C211" s="6245" t="s">
        <v>3024</v>
      </c>
      <c r="D211" s="6245" t="s">
        <v>3025</v>
      </c>
      <c r="E211" s="6245" t="s">
        <v>3026</v>
      </c>
      <c r="F211" s="6245" t="s">
        <v>2252</v>
      </c>
      <c r="G211" s="6245" t="s">
        <v>3027</v>
      </c>
      <c r="H211" s="6245" t="s">
        <v>24</v>
      </c>
      <c r="I211" s="6245" t="s">
        <v>714</v>
      </c>
    </row>
    <row customHeight="1" ht="11.25">
      <c r="A212" s="6245" t="s">
        <v>2183</v>
      </c>
      <c r="B212" s="6245" t="s">
        <v>14</v>
      </c>
      <c r="C212" s="6245" t="s">
        <v>3028</v>
      </c>
      <c r="D212" s="6245" t="s">
        <v>3029</v>
      </c>
      <c r="E212" s="6245" t="s">
        <v>3030</v>
      </c>
      <c r="F212" s="6245" t="s">
        <v>2197</v>
      </c>
      <c r="G212" s="6245" t="s">
        <v>3031</v>
      </c>
      <c r="H212" s="6245" t="s">
        <v>24</v>
      </c>
      <c r="I212" s="6245" t="s">
        <v>714</v>
      </c>
    </row>
    <row customHeight="1" ht="11.25">
      <c r="A213" s="6245" t="s">
        <v>2183</v>
      </c>
      <c r="B213" s="6245" t="s">
        <v>14</v>
      </c>
      <c r="C213" s="6245" t="s">
        <v>3032</v>
      </c>
      <c r="D213" s="6245" t="s">
        <v>3033</v>
      </c>
      <c r="E213" s="6245" t="s">
        <v>3034</v>
      </c>
      <c r="F213" s="6245" t="s">
        <v>2197</v>
      </c>
      <c r="G213" s="6245" t="s">
        <v>24</v>
      </c>
      <c r="H213" s="6245" t="s">
        <v>24</v>
      </c>
      <c r="I213" s="6245" t="s">
        <v>714</v>
      </c>
    </row>
    <row customHeight="1" ht="11.25">
      <c r="A214" s="6245" t="s">
        <v>2183</v>
      </c>
      <c r="B214" s="6245" t="s">
        <v>14</v>
      </c>
      <c r="C214" s="6245" t="s">
        <v>3035</v>
      </c>
      <c r="D214" s="6245" t="s">
        <v>3036</v>
      </c>
      <c r="E214" s="6245" t="s">
        <v>3037</v>
      </c>
      <c r="F214" s="6245" t="s">
        <v>2402</v>
      </c>
      <c r="G214" s="6245" t="s">
        <v>3038</v>
      </c>
      <c r="H214" s="6245" t="s">
        <v>24</v>
      </c>
      <c r="I214" s="6245" t="s">
        <v>714</v>
      </c>
    </row>
    <row customHeight="1" ht="11.25">
      <c r="A215" s="6245" t="s">
        <v>2183</v>
      </c>
      <c r="B215" s="6245" t="s">
        <v>14</v>
      </c>
      <c r="C215" s="6245" t="s">
        <v>3039</v>
      </c>
      <c r="D215" s="6245" t="s">
        <v>3040</v>
      </c>
      <c r="E215" s="6245" t="s">
        <v>3041</v>
      </c>
      <c r="F215" s="6245" t="s">
        <v>2353</v>
      </c>
      <c r="G215" s="6245" t="s">
        <v>3042</v>
      </c>
      <c r="H215" s="6245" t="s">
        <v>24</v>
      </c>
      <c r="I215" s="6245" t="s">
        <v>714</v>
      </c>
    </row>
    <row customHeight="1" ht="11.25">
      <c r="A216" s="6245" t="s">
        <v>2183</v>
      </c>
      <c r="B216" s="6245" t="s">
        <v>14</v>
      </c>
      <c r="C216" s="6245" t="s">
        <v>3043</v>
      </c>
      <c r="D216" s="6245" t="s">
        <v>3044</v>
      </c>
      <c r="E216" s="6245" t="s">
        <v>3045</v>
      </c>
      <c r="F216" s="6245" t="s">
        <v>2340</v>
      </c>
      <c r="G216" s="6245" t="s">
        <v>3046</v>
      </c>
      <c r="H216" s="6245" t="s">
        <v>24</v>
      </c>
      <c r="I216" s="6245" t="s">
        <v>714</v>
      </c>
    </row>
    <row customHeight="1" ht="11.25">
      <c r="A217" s="6245" t="s">
        <v>2183</v>
      </c>
      <c r="B217" s="6245" t="s">
        <v>14</v>
      </c>
      <c r="C217" s="6245" t="s">
        <v>3047</v>
      </c>
      <c r="D217" s="6245" t="s">
        <v>3048</v>
      </c>
      <c r="E217" s="6245" t="s">
        <v>3049</v>
      </c>
      <c r="F217" s="6245" t="s">
        <v>2327</v>
      </c>
      <c r="G217" s="6245" t="s">
        <v>24</v>
      </c>
      <c r="H217" s="6245" t="s">
        <v>24</v>
      </c>
      <c r="I217" s="6245" t="s">
        <v>714</v>
      </c>
    </row>
    <row customHeight="1" ht="11.25">
      <c r="A218" s="6245" t="s">
        <v>2183</v>
      </c>
      <c r="B218" s="6245" t="s">
        <v>14</v>
      </c>
      <c r="C218" s="6245" t="s">
        <v>3050</v>
      </c>
      <c r="D218" s="6245" t="s">
        <v>3051</v>
      </c>
      <c r="E218" s="6245" t="s">
        <v>3052</v>
      </c>
      <c r="F218" s="6245" t="s">
        <v>2303</v>
      </c>
      <c r="G218" s="6245" t="s">
        <v>3053</v>
      </c>
      <c r="H218" s="6245" t="s">
        <v>24</v>
      </c>
      <c r="I218" s="6245" t="s">
        <v>714</v>
      </c>
    </row>
    <row customHeight="1" ht="11.25">
      <c r="A219" s="6245" t="s">
        <v>2183</v>
      </c>
      <c r="B219" s="6245" t="s">
        <v>14</v>
      </c>
      <c r="C219" s="6245" t="s">
        <v>3054</v>
      </c>
      <c r="D219" s="6245" t="s">
        <v>3055</v>
      </c>
      <c r="E219" s="6245" t="s">
        <v>3056</v>
      </c>
      <c r="F219" s="6245" t="s">
        <v>2278</v>
      </c>
      <c r="G219" s="6245" t="s">
        <v>3057</v>
      </c>
      <c r="H219" s="6245" t="s">
        <v>24</v>
      </c>
      <c r="I219" s="6245" t="s">
        <v>714</v>
      </c>
    </row>
    <row customHeight="1" ht="11.25">
      <c r="A220" s="6245" t="s">
        <v>2183</v>
      </c>
      <c r="B220" s="6245" t="s">
        <v>14</v>
      </c>
      <c r="C220" s="6245" t="s">
        <v>3058</v>
      </c>
      <c r="D220" s="6245" t="s">
        <v>3059</v>
      </c>
      <c r="E220" s="6245" t="s">
        <v>3060</v>
      </c>
      <c r="F220" s="6245" t="s">
        <v>3061</v>
      </c>
      <c r="G220" s="6245" t="s">
        <v>3062</v>
      </c>
      <c r="H220" s="6245" t="s">
        <v>24</v>
      </c>
      <c r="I220" s="6245" t="s">
        <v>714</v>
      </c>
    </row>
    <row customHeight="1" ht="11.25">
      <c r="A221" s="6245" t="s">
        <v>2183</v>
      </c>
      <c r="B221" s="6245" t="s">
        <v>14</v>
      </c>
      <c r="C221" s="6245" t="s">
        <v>3063</v>
      </c>
      <c r="D221" s="6245" t="s">
        <v>3064</v>
      </c>
      <c r="E221" s="6245" t="s">
        <v>3065</v>
      </c>
      <c r="F221" s="6245" t="s">
        <v>2197</v>
      </c>
      <c r="G221" s="6245" t="s">
        <v>3066</v>
      </c>
      <c r="H221" s="6245" t="s">
        <v>24</v>
      </c>
      <c r="I221" s="6245" t="s">
        <v>714</v>
      </c>
    </row>
    <row customHeight="1" ht="11.25">
      <c r="A222" s="6245" t="s">
        <v>2183</v>
      </c>
      <c r="B222" s="6245" t="s">
        <v>14</v>
      </c>
      <c r="C222" s="6245" t="s">
        <v>3067</v>
      </c>
      <c r="D222" s="6245" t="s">
        <v>3068</v>
      </c>
      <c r="E222" s="6245" t="s">
        <v>3069</v>
      </c>
      <c r="F222" s="6245" t="s">
        <v>2437</v>
      </c>
      <c r="G222" s="6245" t="s">
        <v>3070</v>
      </c>
      <c r="H222" s="6245" t="s">
        <v>3071</v>
      </c>
      <c r="I222" s="6245" t="s">
        <v>714</v>
      </c>
    </row>
    <row customHeight="1" ht="11.25">
      <c r="A223" s="6245" t="s">
        <v>2183</v>
      </c>
      <c r="B223" s="6245" t="s">
        <v>14</v>
      </c>
      <c r="C223" s="6245" t="s">
        <v>3072</v>
      </c>
      <c r="D223" s="6245" t="s">
        <v>3073</v>
      </c>
      <c r="E223" s="6245" t="s">
        <v>3074</v>
      </c>
      <c r="F223" s="6245" t="s">
        <v>3075</v>
      </c>
      <c r="G223" s="6245" t="s">
        <v>3076</v>
      </c>
      <c r="H223" s="6245" t="s">
        <v>24</v>
      </c>
      <c r="I223" s="6245" t="s">
        <v>714</v>
      </c>
    </row>
    <row customHeight="1" ht="11.25">
      <c r="A224" s="6245" t="s">
        <v>2183</v>
      </c>
      <c r="B224" s="6245" t="s">
        <v>14</v>
      </c>
      <c r="C224" s="6245" t="s">
        <v>3077</v>
      </c>
      <c r="D224" s="6245" t="s">
        <v>3078</v>
      </c>
      <c r="E224" s="6245" t="s">
        <v>3079</v>
      </c>
      <c r="F224" s="6245" t="s">
        <v>2560</v>
      </c>
      <c r="G224" s="6245" t="s">
        <v>3080</v>
      </c>
      <c r="H224" s="6245" t="s">
        <v>3081</v>
      </c>
      <c r="I224" s="6245" t="s">
        <v>714</v>
      </c>
    </row>
    <row customHeight="1" ht="11.25">
      <c r="A225" s="6245" t="s">
        <v>2183</v>
      </c>
      <c r="B225" s="6245" t="s">
        <v>14</v>
      </c>
      <c r="C225" s="6245" t="s">
        <v>3082</v>
      </c>
      <c r="D225" s="6245" t="s">
        <v>3083</v>
      </c>
      <c r="E225" s="6245" t="s">
        <v>3084</v>
      </c>
      <c r="F225" s="6245" t="s">
        <v>3085</v>
      </c>
      <c r="G225" s="6245" t="s">
        <v>3086</v>
      </c>
      <c r="H225" s="6245" t="s">
        <v>24</v>
      </c>
      <c r="I225" s="6245" t="s">
        <v>714</v>
      </c>
    </row>
    <row customHeight="1" ht="11.25">
      <c r="A226" s="6245" t="s">
        <v>2183</v>
      </c>
      <c r="B226" s="6245" t="s">
        <v>14</v>
      </c>
      <c r="C226" s="6245" t="s">
        <v>3087</v>
      </c>
      <c r="D226" s="6245" t="s">
        <v>3088</v>
      </c>
      <c r="E226" s="6245" t="s">
        <v>3089</v>
      </c>
      <c r="F226" s="6245" t="s">
        <v>2586</v>
      </c>
      <c r="G226" s="6245" t="s">
        <v>3090</v>
      </c>
      <c r="H226" s="6245" t="s">
        <v>24</v>
      </c>
      <c r="I226" s="6245" t="s">
        <v>714</v>
      </c>
    </row>
    <row customHeight="1" ht="11.25">
      <c r="A227" s="6245" t="s">
        <v>2183</v>
      </c>
      <c r="B227" s="6245" t="s">
        <v>14</v>
      </c>
      <c r="C227" s="6245" t="s">
        <v>3091</v>
      </c>
      <c r="D227" s="6245" t="s">
        <v>3092</v>
      </c>
      <c r="E227" s="6245" t="s">
        <v>3093</v>
      </c>
      <c r="F227" s="6245" t="s">
        <v>2308</v>
      </c>
      <c r="G227" s="6245" t="s">
        <v>3094</v>
      </c>
      <c r="H227" s="6245" t="s">
        <v>24</v>
      </c>
      <c r="I227" s="6245" t="s">
        <v>714</v>
      </c>
    </row>
    <row customHeight="1" ht="11.25">
      <c r="A228" s="6245" t="s">
        <v>2183</v>
      </c>
      <c r="B228" s="6245" t="s">
        <v>14</v>
      </c>
      <c r="C228" s="6245" t="s">
        <v>3095</v>
      </c>
      <c r="D228" s="6245" t="s">
        <v>3096</v>
      </c>
      <c r="E228" s="6245" t="s">
        <v>3097</v>
      </c>
      <c r="F228" s="6245" t="s">
        <v>2385</v>
      </c>
      <c r="G228" s="6245" t="s">
        <v>3098</v>
      </c>
      <c r="H228" s="6245" t="s">
        <v>3099</v>
      </c>
      <c r="I228" s="6245" t="s">
        <v>714</v>
      </c>
    </row>
    <row customHeight="1" ht="11.25">
      <c r="A229" s="6245" t="s">
        <v>2183</v>
      </c>
      <c r="B229" s="6245" t="s">
        <v>14</v>
      </c>
      <c r="C229" s="6245" t="s">
        <v>3100</v>
      </c>
      <c r="D229" s="6245" t="s">
        <v>3101</v>
      </c>
      <c r="E229" s="6245" t="s">
        <v>3102</v>
      </c>
      <c r="F229" s="6245" t="s">
        <v>2586</v>
      </c>
      <c r="G229" s="6245" t="s">
        <v>3103</v>
      </c>
      <c r="H229" s="6245" t="s">
        <v>24</v>
      </c>
      <c r="I229" s="6245" t="s">
        <v>714</v>
      </c>
    </row>
    <row customHeight="1" ht="11.25">
      <c r="A230" s="6245" t="s">
        <v>2183</v>
      </c>
      <c r="B230" s="6245" t="s">
        <v>14</v>
      </c>
      <c r="C230" s="6245" t="s">
        <v>3104</v>
      </c>
      <c r="D230" s="6245" t="s">
        <v>3105</v>
      </c>
      <c r="E230" s="6245" t="s">
        <v>3106</v>
      </c>
      <c r="F230" s="6245" t="s">
        <v>2242</v>
      </c>
      <c r="G230" s="6245" t="s">
        <v>24</v>
      </c>
      <c r="H230" s="6245" t="s">
        <v>24</v>
      </c>
      <c r="I230" s="6245" t="s">
        <v>714</v>
      </c>
    </row>
    <row customHeight="1" ht="11.25">
      <c r="A231" s="6245" t="s">
        <v>2183</v>
      </c>
      <c r="B231" s="6245" t="s">
        <v>14</v>
      </c>
      <c r="C231" s="6245" t="s">
        <v>3107</v>
      </c>
      <c r="D231" s="6245" t="s">
        <v>3108</v>
      </c>
      <c r="E231" s="6245" t="s">
        <v>3109</v>
      </c>
      <c r="F231" s="6245" t="s">
        <v>2327</v>
      </c>
      <c r="G231" s="6245" t="s">
        <v>3110</v>
      </c>
      <c r="H231" s="6245" t="s">
        <v>24</v>
      </c>
      <c r="I231" s="6245" t="s">
        <v>714</v>
      </c>
    </row>
    <row customHeight="1" ht="11.25">
      <c r="A232" s="6245" t="s">
        <v>2183</v>
      </c>
      <c r="B232" s="6245" t="s">
        <v>14</v>
      </c>
      <c r="C232" s="6245" t="s">
        <v>3111</v>
      </c>
      <c r="D232" s="6245" t="s">
        <v>3112</v>
      </c>
      <c r="E232" s="6245" t="s">
        <v>3113</v>
      </c>
      <c r="F232" s="6245" t="s">
        <v>2560</v>
      </c>
      <c r="G232" s="6245" t="s">
        <v>3114</v>
      </c>
      <c r="H232" s="6245" t="s">
        <v>24</v>
      </c>
      <c r="I232" s="6245" t="s">
        <v>714</v>
      </c>
    </row>
    <row customHeight="1" ht="11.25">
      <c r="A233" s="6245" t="s">
        <v>2183</v>
      </c>
      <c r="B233" s="6245" t="s">
        <v>14</v>
      </c>
      <c r="C233" s="6245" t="s">
        <v>3115</v>
      </c>
      <c r="D233" s="6245" t="s">
        <v>3116</v>
      </c>
      <c r="E233" s="6245" t="s">
        <v>3117</v>
      </c>
      <c r="F233" s="6245" t="s">
        <v>2340</v>
      </c>
      <c r="G233" s="6245" t="s">
        <v>3118</v>
      </c>
      <c r="H233" s="6245" t="s">
        <v>24</v>
      </c>
      <c r="I233" s="6245" t="s">
        <v>714</v>
      </c>
    </row>
    <row customHeight="1" ht="11.25">
      <c r="A234" s="6245" t="s">
        <v>2183</v>
      </c>
      <c r="B234" s="6245" t="s">
        <v>14</v>
      </c>
      <c r="C234" s="6245" t="s">
        <v>3119</v>
      </c>
      <c r="D234" s="6245" t="s">
        <v>3120</v>
      </c>
      <c r="E234" s="6245" t="s">
        <v>3121</v>
      </c>
      <c r="F234" s="6245" t="s">
        <v>3122</v>
      </c>
      <c r="G234" s="6245" t="s">
        <v>3123</v>
      </c>
      <c r="H234" s="6245" t="s">
        <v>3124</v>
      </c>
      <c r="I234" s="6245" t="s">
        <v>714</v>
      </c>
    </row>
    <row customHeight="1" ht="11.25">
      <c r="A235" s="6245" t="s">
        <v>2183</v>
      </c>
      <c r="B235" s="6245" t="s">
        <v>14</v>
      </c>
      <c r="C235" s="6245" t="s">
        <v>3125</v>
      </c>
      <c r="D235" s="6245" t="s">
        <v>3126</v>
      </c>
      <c r="E235" s="6245" t="s">
        <v>3127</v>
      </c>
      <c r="F235" s="6245" t="s">
        <v>3128</v>
      </c>
      <c r="G235" s="6245" t="s">
        <v>3129</v>
      </c>
      <c r="H235" s="6245" t="s">
        <v>24</v>
      </c>
      <c r="I235" s="6245" t="s">
        <v>714</v>
      </c>
    </row>
    <row customHeight="1" ht="11.25">
      <c r="A236" s="6245" t="s">
        <v>2183</v>
      </c>
      <c r="B236" s="6245" t="s">
        <v>14</v>
      </c>
      <c r="C236" s="6245" t="s">
        <v>3130</v>
      </c>
      <c r="D236" s="6245" t="s">
        <v>3131</v>
      </c>
      <c r="E236" s="6245" t="s">
        <v>3132</v>
      </c>
      <c r="F236" s="6245" t="s">
        <v>2560</v>
      </c>
      <c r="G236" s="6245" t="s">
        <v>3133</v>
      </c>
      <c r="H236" s="6245" t="s">
        <v>24</v>
      </c>
      <c r="I236" s="6245" t="s">
        <v>714</v>
      </c>
    </row>
    <row customHeight="1" ht="11.25">
      <c r="A237" s="6245" t="s">
        <v>2183</v>
      </c>
      <c r="B237" s="6245" t="s">
        <v>14</v>
      </c>
      <c r="C237" s="6245" t="s">
        <v>3134</v>
      </c>
      <c r="D237" s="6245" t="s">
        <v>3135</v>
      </c>
      <c r="E237" s="6245" t="s">
        <v>3136</v>
      </c>
      <c r="F237" s="6245" t="s">
        <v>2586</v>
      </c>
      <c r="G237" s="6245" t="s">
        <v>3137</v>
      </c>
      <c r="H237" s="6245" t="s">
        <v>24</v>
      </c>
      <c r="I237" s="6245" t="s">
        <v>714</v>
      </c>
    </row>
    <row customHeight="1" ht="11.25">
      <c r="A238" s="6245" t="s">
        <v>2183</v>
      </c>
      <c r="B238" s="6245" t="s">
        <v>14</v>
      </c>
      <c r="C238" s="6245" t="s">
        <v>3138</v>
      </c>
      <c r="D238" s="6245" t="s">
        <v>3139</v>
      </c>
      <c r="E238" s="6245" t="s">
        <v>3140</v>
      </c>
      <c r="F238" s="6245" t="s">
        <v>3122</v>
      </c>
      <c r="G238" s="6245" t="s">
        <v>3141</v>
      </c>
      <c r="H238" s="6245" t="s">
        <v>24</v>
      </c>
      <c r="I238" s="6245" t="s">
        <v>714</v>
      </c>
    </row>
    <row customHeight="1" ht="11.25">
      <c r="A239" s="6245" t="s">
        <v>2183</v>
      </c>
      <c r="B239" s="6245" t="s">
        <v>14</v>
      </c>
      <c r="C239" s="6245" t="s">
        <v>3142</v>
      </c>
      <c r="D239" s="6245" t="s">
        <v>3143</v>
      </c>
      <c r="E239" s="6245" t="s">
        <v>3144</v>
      </c>
      <c r="F239" s="6245" t="s">
        <v>2420</v>
      </c>
      <c r="G239" s="6245" t="s">
        <v>3145</v>
      </c>
      <c r="H239" s="6245" t="s">
        <v>24</v>
      </c>
      <c r="I239" s="6245" t="s">
        <v>714</v>
      </c>
    </row>
    <row customHeight="1" ht="11.25">
      <c r="A240" s="6245" t="s">
        <v>2183</v>
      </c>
      <c r="B240" s="6245" t="s">
        <v>14</v>
      </c>
      <c r="C240" s="6245" t="s">
        <v>3146</v>
      </c>
      <c r="D240" s="6245" t="s">
        <v>3147</v>
      </c>
      <c r="E240" s="6245" t="s">
        <v>3148</v>
      </c>
      <c r="F240" s="6245" t="s">
        <v>3149</v>
      </c>
      <c r="G240" s="6245" t="s">
        <v>24</v>
      </c>
      <c r="H240" s="6245" t="s">
        <v>24</v>
      </c>
      <c r="I240" s="6245" t="s">
        <v>714</v>
      </c>
    </row>
    <row customHeight="1" ht="11.25">
      <c r="A241" s="6245" t="s">
        <v>2183</v>
      </c>
      <c r="B241" s="6245" t="s">
        <v>14</v>
      </c>
      <c r="C241" s="6245" t="s">
        <v>3150</v>
      </c>
      <c r="D241" s="6245" t="s">
        <v>3151</v>
      </c>
      <c r="E241" s="6245" t="s">
        <v>3152</v>
      </c>
      <c r="F241" s="6245" t="s">
        <v>2437</v>
      </c>
      <c r="G241" s="6245" t="s">
        <v>3153</v>
      </c>
      <c r="H241" s="6245" t="s">
        <v>24</v>
      </c>
      <c r="I241" s="6245" t="s">
        <v>714</v>
      </c>
    </row>
    <row customHeight="1" ht="11.25">
      <c r="A242" s="6245" t="s">
        <v>2183</v>
      </c>
      <c r="B242" s="6245" t="s">
        <v>14</v>
      </c>
      <c r="C242" s="6245" t="s">
        <v>3154</v>
      </c>
      <c r="D242" s="6245" t="s">
        <v>3155</v>
      </c>
      <c r="E242" s="6245" t="s">
        <v>3156</v>
      </c>
      <c r="F242" s="6245" t="s">
        <v>2560</v>
      </c>
      <c r="G242" s="6245" t="s">
        <v>24</v>
      </c>
      <c r="H242" s="6245" t="s">
        <v>3157</v>
      </c>
      <c r="I242" s="6245" t="s">
        <v>714</v>
      </c>
    </row>
    <row customHeight="1" ht="11.25">
      <c r="A243" s="6245" t="s">
        <v>2183</v>
      </c>
      <c r="B243" s="6245" t="s">
        <v>14</v>
      </c>
      <c r="C243" s="6245" t="s">
        <v>3158</v>
      </c>
      <c r="D243" s="6245" t="s">
        <v>3159</v>
      </c>
      <c r="E243" s="6245" t="s">
        <v>3160</v>
      </c>
      <c r="F243" s="6245" t="s">
        <v>2313</v>
      </c>
      <c r="G243" s="6245" t="s">
        <v>24</v>
      </c>
      <c r="H243" s="6245" t="s">
        <v>24</v>
      </c>
      <c r="I243" s="6245" t="s">
        <v>714</v>
      </c>
    </row>
    <row customHeight="1" ht="11.25">
      <c r="A244" s="6245" t="s">
        <v>2183</v>
      </c>
      <c r="B244" s="6245" t="s">
        <v>14</v>
      </c>
      <c r="C244" s="6245" t="s">
        <v>3161</v>
      </c>
      <c r="D244" s="6245" t="s">
        <v>3162</v>
      </c>
      <c r="E244" s="6245" t="s">
        <v>3163</v>
      </c>
      <c r="F244" s="6245" t="s">
        <v>3164</v>
      </c>
      <c r="G244" s="6245" t="s">
        <v>24</v>
      </c>
      <c r="H244" s="6245" t="s">
        <v>24</v>
      </c>
      <c r="I244" s="6245" t="s">
        <v>714</v>
      </c>
    </row>
    <row customHeight="1" ht="11.25">
      <c r="A245" s="6245" t="s">
        <v>2183</v>
      </c>
      <c r="B245" s="6245" t="s">
        <v>14</v>
      </c>
      <c r="C245" s="6245" t="s">
        <v>3165</v>
      </c>
      <c r="D245" s="6245" t="s">
        <v>3166</v>
      </c>
      <c r="E245" s="6245" t="s">
        <v>3167</v>
      </c>
      <c r="F245" s="6245" t="s">
        <v>2212</v>
      </c>
      <c r="G245" s="6245" t="s">
        <v>24</v>
      </c>
      <c r="H245" s="6245" t="s">
        <v>24</v>
      </c>
      <c r="I245" s="6245" t="s">
        <v>714</v>
      </c>
    </row>
    <row customHeight="1" ht="11.25">
      <c r="A246" s="6245" t="s">
        <v>2183</v>
      </c>
      <c r="B246" s="6245" t="s">
        <v>14</v>
      </c>
      <c r="C246" s="6245" t="s">
        <v>3168</v>
      </c>
      <c r="D246" s="6245" t="s">
        <v>3169</v>
      </c>
      <c r="E246" s="6245" t="s">
        <v>3170</v>
      </c>
      <c r="F246" s="6245" t="s">
        <v>2242</v>
      </c>
      <c r="G246" s="6245" t="s">
        <v>3171</v>
      </c>
      <c r="H246" s="6245" t="s">
        <v>24</v>
      </c>
      <c r="I246" s="6245" t="s">
        <v>714</v>
      </c>
    </row>
    <row customHeight="1" ht="11.25">
      <c r="A247" s="6245" t="s">
        <v>2183</v>
      </c>
      <c r="B247" s="6245" t="s">
        <v>14</v>
      </c>
      <c r="C247" s="6245" t="s">
        <v>3172</v>
      </c>
      <c r="D247" s="6245" t="s">
        <v>3173</v>
      </c>
      <c r="E247" s="6245" t="s">
        <v>3174</v>
      </c>
      <c r="F247" s="6245" t="s">
        <v>2385</v>
      </c>
      <c r="G247" s="6245" t="s">
        <v>24</v>
      </c>
      <c r="H247" s="6245" t="s">
        <v>24</v>
      </c>
      <c r="I247" s="6245" t="s">
        <v>714</v>
      </c>
    </row>
    <row customHeight="1" ht="11.25">
      <c r="A248" s="6245" t="s">
        <v>2183</v>
      </c>
      <c r="B248" s="6245" t="s">
        <v>14</v>
      </c>
      <c r="C248" s="6245" t="s">
        <v>3175</v>
      </c>
      <c r="D248" s="6245" t="s">
        <v>3176</v>
      </c>
      <c r="E248" s="6245" t="s">
        <v>3177</v>
      </c>
      <c r="F248" s="6245" t="s">
        <v>2720</v>
      </c>
      <c r="G248" s="6245" t="s">
        <v>24</v>
      </c>
      <c r="H248" s="6245" t="s">
        <v>24</v>
      </c>
      <c r="I248" s="6245" t="s">
        <v>714</v>
      </c>
    </row>
    <row customHeight="1" ht="11.25">
      <c r="A249" s="6245" t="s">
        <v>2183</v>
      </c>
      <c r="B249" s="6245" t="s">
        <v>14</v>
      </c>
      <c r="C249" s="6245" t="s">
        <v>3178</v>
      </c>
      <c r="D249" s="6245" t="s">
        <v>3179</v>
      </c>
      <c r="E249" s="6245" t="s">
        <v>3180</v>
      </c>
      <c r="F249" s="6245" t="s">
        <v>3181</v>
      </c>
      <c r="G249" s="6245" t="s">
        <v>24</v>
      </c>
      <c r="H249" s="6245" t="s">
        <v>24</v>
      </c>
      <c r="I249" s="6245" t="s">
        <v>714</v>
      </c>
    </row>
    <row customHeight="1" ht="11.25">
      <c r="A250" s="6245" t="s">
        <v>2183</v>
      </c>
      <c r="B250" s="6245" t="s">
        <v>14</v>
      </c>
      <c r="C250" s="6245" t="s">
        <v>3182</v>
      </c>
      <c r="D250" s="6245" t="s">
        <v>3183</v>
      </c>
      <c r="E250" s="6245" t="s">
        <v>3184</v>
      </c>
      <c r="F250" s="6245" t="s">
        <v>3185</v>
      </c>
      <c r="G250" s="6245" t="s">
        <v>24</v>
      </c>
      <c r="H250" s="6245" t="s">
        <v>24</v>
      </c>
      <c r="I250" s="6245" t="s">
        <v>714</v>
      </c>
    </row>
    <row customHeight="1" ht="11.25">
      <c r="A251" s="6245" t="s">
        <v>2183</v>
      </c>
      <c r="B251" s="6245" t="s">
        <v>14</v>
      </c>
      <c r="C251" s="6245" t="s">
        <v>3186</v>
      </c>
      <c r="D251" s="6245" t="s">
        <v>3187</v>
      </c>
      <c r="E251" s="6245" t="s">
        <v>3188</v>
      </c>
      <c r="F251" s="6245" t="s">
        <v>2291</v>
      </c>
      <c r="G251" s="6245" t="s">
        <v>24</v>
      </c>
      <c r="H251" s="6245" t="s">
        <v>24</v>
      </c>
      <c r="I251" s="6245" t="s">
        <v>714</v>
      </c>
    </row>
    <row customHeight="1" ht="11.25">
      <c r="A252" s="6245" t="s">
        <v>2183</v>
      </c>
      <c r="B252" s="6245" t="s">
        <v>14</v>
      </c>
      <c r="C252" s="6245" t="s">
        <v>3189</v>
      </c>
      <c r="D252" s="6245" t="s">
        <v>3190</v>
      </c>
      <c r="E252" s="6245" t="s">
        <v>3191</v>
      </c>
      <c r="F252" s="6245" t="s">
        <v>2291</v>
      </c>
      <c r="G252" s="6245" t="s">
        <v>3192</v>
      </c>
      <c r="H252" s="6245" t="s">
        <v>24</v>
      </c>
      <c r="I252" s="6245" t="s">
        <v>714</v>
      </c>
    </row>
    <row customHeight="1" ht="11.25">
      <c r="A253" s="6245" t="s">
        <v>2183</v>
      </c>
      <c r="B253" s="6245" t="s">
        <v>14</v>
      </c>
      <c r="C253" s="6245" t="s">
        <v>3193</v>
      </c>
      <c r="D253" s="6245" t="s">
        <v>3194</v>
      </c>
      <c r="E253" s="6245" t="s">
        <v>3195</v>
      </c>
      <c r="F253" s="6245" t="s">
        <v>3196</v>
      </c>
      <c r="G253" s="6245" t="s">
        <v>24</v>
      </c>
      <c r="H253" s="6245" t="s">
        <v>24</v>
      </c>
      <c r="I253" s="6245" t="s">
        <v>714</v>
      </c>
    </row>
    <row customHeight="1" ht="11.25">
      <c r="A254" s="6245" t="s">
        <v>2183</v>
      </c>
      <c r="B254" s="6245" t="s">
        <v>14</v>
      </c>
      <c r="C254" s="6245" t="s">
        <v>3197</v>
      </c>
      <c r="D254" s="6245" t="s">
        <v>3198</v>
      </c>
      <c r="E254" s="6245" t="s">
        <v>3199</v>
      </c>
      <c r="F254" s="6245" t="s">
        <v>3200</v>
      </c>
      <c r="G254" s="6245" t="s">
        <v>24</v>
      </c>
      <c r="H254" s="6245" t="s">
        <v>24</v>
      </c>
      <c r="I254" s="6245" t="s">
        <v>714</v>
      </c>
    </row>
    <row customHeight="1" ht="11.25">
      <c r="A255" s="6245" t="s">
        <v>2183</v>
      </c>
      <c r="B255" s="6245" t="s">
        <v>14</v>
      </c>
      <c r="C255" s="6245" t="s">
        <v>3201</v>
      </c>
      <c r="D255" s="6245" t="s">
        <v>3202</v>
      </c>
      <c r="E255" s="6245" t="s">
        <v>2846</v>
      </c>
      <c r="F255" s="6245" t="s">
        <v>3203</v>
      </c>
      <c r="G255" s="6245" t="s">
        <v>24</v>
      </c>
      <c r="H255" s="6245" t="s">
        <v>24</v>
      </c>
      <c r="I255" s="6245" t="s">
        <v>714</v>
      </c>
    </row>
    <row customHeight="1" ht="11.25">
      <c r="A256" s="6245" t="s">
        <v>2183</v>
      </c>
      <c r="B256" s="6245" t="s">
        <v>14</v>
      </c>
      <c r="C256" s="6245" t="s">
        <v>3204</v>
      </c>
      <c r="D256" s="6245" t="s">
        <v>3205</v>
      </c>
      <c r="E256" s="6245" t="s">
        <v>2846</v>
      </c>
      <c r="F256" s="6245" t="s">
        <v>3206</v>
      </c>
      <c r="G256" s="6245" t="s">
        <v>3207</v>
      </c>
      <c r="H256" s="6245" t="s">
        <v>24</v>
      </c>
      <c r="I256" s="6245" t="s">
        <v>714</v>
      </c>
    </row>
    <row customHeight="1" ht="11.25">
      <c r="A257" s="6245" t="s">
        <v>2183</v>
      </c>
      <c r="B257" s="6245" t="s">
        <v>14</v>
      </c>
      <c r="C257" s="6245" t="s">
        <v>3208</v>
      </c>
      <c r="D257" s="6245" t="s">
        <v>3209</v>
      </c>
      <c r="E257" s="6245" t="s">
        <v>3210</v>
      </c>
      <c r="F257" s="6245" t="s">
        <v>3211</v>
      </c>
      <c r="G257" s="6245" t="s">
        <v>24</v>
      </c>
      <c r="H257" s="6245" t="s">
        <v>24</v>
      </c>
      <c r="I257" s="6245" t="s">
        <v>714</v>
      </c>
    </row>
    <row customHeight="1" ht="11.25">
      <c r="A258" s="6245" t="s">
        <v>2183</v>
      </c>
      <c r="B258" s="6245" t="s">
        <v>14</v>
      </c>
      <c r="C258" s="6245" t="s">
        <v>3212</v>
      </c>
      <c r="D258" s="6245" t="s">
        <v>3213</v>
      </c>
      <c r="E258" s="6245" t="s">
        <v>3214</v>
      </c>
      <c r="F258" s="6245" t="s">
        <v>2509</v>
      </c>
      <c r="G258" s="6245" t="s">
        <v>3215</v>
      </c>
      <c r="H258" s="6245" t="s">
        <v>24</v>
      </c>
      <c r="I258" s="6245" t="s">
        <v>714</v>
      </c>
    </row>
    <row customHeight="1" ht="11.25">
      <c r="A259" s="6245" t="s">
        <v>2183</v>
      </c>
      <c r="B259" s="6245" t="s">
        <v>14</v>
      </c>
      <c r="C259" s="6245" t="s">
        <v>3216</v>
      </c>
      <c r="D259" s="6245" t="s">
        <v>3217</v>
      </c>
      <c r="E259" s="6245" t="s">
        <v>3218</v>
      </c>
      <c r="F259" s="6245" t="s">
        <v>2402</v>
      </c>
      <c r="G259" s="6245" t="s">
        <v>2619</v>
      </c>
      <c r="H259" s="6245" t="s">
        <v>24</v>
      </c>
      <c r="I259" s="6245" t="s">
        <v>714</v>
      </c>
    </row>
    <row customHeight="1" ht="11.25">
      <c r="A260" s="6245" t="s">
        <v>2183</v>
      </c>
      <c r="B260" s="6245" t="s">
        <v>14</v>
      </c>
      <c r="C260" s="6245" t="s">
        <v>3219</v>
      </c>
      <c r="D260" s="6245" t="s">
        <v>3220</v>
      </c>
      <c r="E260" s="6245" t="s">
        <v>3221</v>
      </c>
      <c r="F260" s="6245" t="s">
        <v>3222</v>
      </c>
      <c r="G260" s="6245" t="s">
        <v>24</v>
      </c>
      <c r="H260" s="6245" t="s">
        <v>24</v>
      </c>
      <c r="I260" s="6245" t="s">
        <v>714</v>
      </c>
    </row>
    <row customHeight="1" ht="11.25">
      <c r="A261" s="6245" t="s">
        <v>2183</v>
      </c>
      <c r="B261" s="6245" t="s">
        <v>14</v>
      </c>
      <c r="C261" s="6245" t="s">
        <v>3223</v>
      </c>
      <c r="D261" s="6245" t="s">
        <v>3224</v>
      </c>
      <c r="E261" s="6245" t="s">
        <v>3225</v>
      </c>
      <c r="F261" s="6245" t="s">
        <v>2217</v>
      </c>
      <c r="G261" s="6245" t="s">
        <v>24</v>
      </c>
      <c r="H261" s="6245" t="s">
        <v>24</v>
      </c>
      <c r="I261" s="6245" t="s">
        <v>714</v>
      </c>
    </row>
    <row customHeight="1" ht="11.25">
      <c r="A262" s="6245" t="s">
        <v>2183</v>
      </c>
      <c r="B262" s="6245" t="s">
        <v>14</v>
      </c>
      <c r="C262" s="6245" t="s">
        <v>3226</v>
      </c>
      <c r="D262" s="6245" t="s">
        <v>3227</v>
      </c>
      <c r="E262" s="6245" t="s">
        <v>3228</v>
      </c>
      <c r="F262" s="6245" t="s">
        <v>2340</v>
      </c>
      <c r="G262" s="6245" t="s">
        <v>24</v>
      </c>
      <c r="H262" s="6245" t="s">
        <v>24</v>
      </c>
      <c r="I262" s="6245" t="s">
        <v>714</v>
      </c>
    </row>
    <row customHeight="1" ht="11.25">
      <c r="A263" s="6245" t="s">
        <v>2183</v>
      </c>
      <c r="B263" s="6245" t="s">
        <v>14</v>
      </c>
      <c r="C263" s="6245" t="s">
        <v>3229</v>
      </c>
      <c r="D263" s="6245" t="s">
        <v>3230</v>
      </c>
      <c r="E263" s="6245" t="s">
        <v>3231</v>
      </c>
      <c r="F263" s="6245" t="s">
        <v>2340</v>
      </c>
      <c r="G263" s="6245" t="s">
        <v>24</v>
      </c>
      <c r="H263" s="6245" t="s">
        <v>24</v>
      </c>
      <c r="I263" s="6245" t="s">
        <v>714</v>
      </c>
    </row>
    <row customHeight="1" ht="11.25">
      <c r="A264" s="6245" t="s">
        <v>2183</v>
      </c>
      <c r="B264" s="6245" t="s">
        <v>14</v>
      </c>
      <c r="C264" s="6245" t="s">
        <v>3232</v>
      </c>
      <c r="D264" s="6245" t="s">
        <v>3233</v>
      </c>
      <c r="E264" s="6245" t="s">
        <v>3234</v>
      </c>
      <c r="F264" s="6245" t="s">
        <v>2452</v>
      </c>
      <c r="G264" s="6245" t="s">
        <v>24</v>
      </c>
      <c r="H264" s="6245" t="s">
        <v>24</v>
      </c>
      <c r="I264" s="6245" t="s">
        <v>714</v>
      </c>
    </row>
    <row customHeight="1" ht="11.25">
      <c r="A265" s="6245" t="s">
        <v>2183</v>
      </c>
      <c r="B265" s="6245" t="s">
        <v>14</v>
      </c>
      <c r="C265" s="6245" t="s">
        <v>3235</v>
      </c>
      <c r="D265" s="6245" t="s">
        <v>3236</v>
      </c>
      <c r="E265" s="6245" t="s">
        <v>3237</v>
      </c>
      <c r="F265" s="6245" t="s">
        <v>2252</v>
      </c>
      <c r="G265" s="6245" t="s">
        <v>24</v>
      </c>
      <c r="H265" s="6245" t="s">
        <v>24</v>
      </c>
      <c r="I265" s="6245" t="s">
        <v>714</v>
      </c>
    </row>
    <row customHeight="1" ht="11.25">
      <c r="A266" s="6245" t="s">
        <v>2183</v>
      </c>
      <c r="B266" s="6245" t="s">
        <v>14</v>
      </c>
      <c r="C266" s="6245" t="s">
        <v>3238</v>
      </c>
      <c r="D266" s="6245" t="s">
        <v>3239</v>
      </c>
      <c r="E266" s="6245" t="s">
        <v>3240</v>
      </c>
      <c r="F266" s="6245" t="s">
        <v>2197</v>
      </c>
      <c r="G266" s="6245" t="s">
        <v>3241</v>
      </c>
      <c r="H266" s="6245" t="s">
        <v>24</v>
      </c>
      <c r="I266" s="6245" t="s">
        <v>714</v>
      </c>
    </row>
    <row customHeight="1" ht="11.25">
      <c r="A267" s="6245" t="s">
        <v>2183</v>
      </c>
      <c r="B267" s="6245" t="s">
        <v>14</v>
      </c>
      <c r="C267" s="6245" t="s">
        <v>3242</v>
      </c>
      <c r="D267" s="6245" t="s">
        <v>3243</v>
      </c>
      <c r="E267" s="6245" t="s">
        <v>3244</v>
      </c>
      <c r="F267" s="6245" t="s">
        <v>3196</v>
      </c>
      <c r="G267" s="6245" t="s">
        <v>24</v>
      </c>
      <c r="H267" s="6245" t="s">
        <v>24</v>
      </c>
      <c r="I267" s="6245" t="s">
        <v>714</v>
      </c>
    </row>
    <row customHeight="1" ht="11.25">
      <c r="A268" s="6245" t="s">
        <v>2183</v>
      </c>
      <c r="B268" s="6245" t="s">
        <v>14</v>
      </c>
      <c r="C268" s="6245" t="s">
        <v>3245</v>
      </c>
      <c r="D268" s="6245" t="s">
        <v>3246</v>
      </c>
      <c r="E268" s="6245" t="s">
        <v>3247</v>
      </c>
      <c r="F268" s="6245" t="s">
        <v>3248</v>
      </c>
      <c r="G268" s="6245" t="s">
        <v>24</v>
      </c>
      <c r="H268" s="6245" t="s">
        <v>24</v>
      </c>
      <c r="I268" s="6245" t="s">
        <v>714</v>
      </c>
    </row>
    <row customHeight="1" ht="11.25">
      <c r="A269" s="6245" t="s">
        <v>2183</v>
      </c>
      <c r="B269" s="6245" t="s">
        <v>14</v>
      </c>
      <c r="C269" s="6245" t="s">
        <v>3249</v>
      </c>
      <c r="D269" s="6245" t="s">
        <v>3250</v>
      </c>
      <c r="E269" s="6245" t="s">
        <v>3251</v>
      </c>
      <c r="F269" s="6245" t="s">
        <v>2647</v>
      </c>
      <c r="G269" s="6245" t="s">
        <v>24</v>
      </c>
      <c r="H269" s="6245" t="s">
        <v>24</v>
      </c>
      <c r="I269" s="6245" t="s">
        <v>714</v>
      </c>
    </row>
    <row customHeight="1" ht="11.25">
      <c r="A270" s="6245" t="s">
        <v>2183</v>
      </c>
      <c r="B270" s="6245" t="s">
        <v>14</v>
      </c>
      <c r="C270" s="6245" t="s">
        <v>3252</v>
      </c>
      <c r="D270" s="6245" t="s">
        <v>3253</v>
      </c>
      <c r="E270" s="6245" t="s">
        <v>3254</v>
      </c>
      <c r="F270" s="6245" t="s">
        <v>2212</v>
      </c>
      <c r="G270" s="6245" t="s">
        <v>24</v>
      </c>
      <c r="H270" s="6245" t="s">
        <v>24</v>
      </c>
      <c r="I270" s="6245" t="s">
        <v>714</v>
      </c>
    </row>
    <row customHeight="1" ht="11.25">
      <c r="A271" s="6245" t="s">
        <v>2183</v>
      </c>
      <c r="B271" s="6245" t="s">
        <v>14</v>
      </c>
      <c r="C271" s="6245" t="s">
        <v>3255</v>
      </c>
      <c r="D271" s="6245" t="s">
        <v>3256</v>
      </c>
      <c r="E271" s="6245" t="s">
        <v>3257</v>
      </c>
      <c r="F271" s="6245" t="s">
        <v>2818</v>
      </c>
      <c r="G271" s="6245" t="s">
        <v>3258</v>
      </c>
      <c r="H271" s="6245" t="s">
        <v>24</v>
      </c>
      <c r="I271" s="6245" t="s">
        <v>714</v>
      </c>
    </row>
    <row customHeight="1" ht="11.25">
      <c r="A272" s="6245" t="s">
        <v>2183</v>
      </c>
      <c r="B272" s="6245" t="s">
        <v>14</v>
      </c>
      <c r="C272" s="6245" t="s">
        <v>3259</v>
      </c>
      <c r="D272" s="6245" t="s">
        <v>3260</v>
      </c>
      <c r="E272" s="6245" t="s">
        <v>3261</v>
      </c>
      <c r="F272" s="6245" t="s">
        <v>3262</v>
      </c>
      <c r="G272" s="6245" t="s">
        <v>24</v>
      </c>
      <c r="H272" s="6245" t="s">
        <v>24</v>
      </c>
      <c r="I272" s="6245" t="s">
        <v>714</v>
      </c>
    </row>
    <row customHeight="1" ht="11.25">
      <c r="A273" s="6245" t="s">
        <v>2183</v>
      </c>
      <c r="B273" s="6245" t="s">
        <v>14</v>
      </c>
      <c r="C273" s="6245" t="s">
        <v>3263</v>
      </c>
      <c r="D273" s="6245" t="s">
        <v>3264</v>
      </c>
      <c r="E273" s="6245" t="s">
        <v>3265</v>
      </c>
      <c r="F273" s="6245" t="s">
        <v>2385</v>
      </c>
      <c r="G273" s="6245" t="s">
        <v>3266</v>
      </c>
      <c r="H273" s="6245" t="s">
        <v>24</v>
      </c>
      <c r="I273" s="6245" t="s">
        <v>714</v>
      </c>
    </row>
    <row customHeight="1" ht="11.25">
      <c r="A274" s="6245" t="s">
        <v>2183</v>
      </c>
      <c r="B274" s="6245" t="s">
        <v>14</v>
      </c>
      <c r="C274" s="6245" t="s">
        <v>3267</v>
      </c>
      <c r="D274" s="6245" t="s">
        <v>3268</v>
      </c>
      <c r="E274" s="6245" t="s">
        <v>3269</v>
      </c>
      <c r="F274" s="6245" t="s">
        <v>2987</v>
      </c>
      <c r="G274" s="6245" t="s">
        <v>24</v>
      </c>
      <c r="H274" s="6245" t="s">
        <v>24</v>
      </c>
      <c r="I274" s="6245" t="s">
        <v>714</v>
      </c>
    </row>
    <row customHeight="1" ht="11.25">
      <c r="A275" s="6245" t="s">
        <v>2183</v>
      </c>
      <c r="B275" s="6245" t="s">
        <v>14</v>
      </c>
      <c r="C275" s="6245" t="s">
        <v>3270</v>
      </c>
      <c r="D275" s="6245" t="s">
        <v>3271</v>
      </c>
      <c r="E275" s="6245" t="s">
        <v>3272</v>
      </c>
      <c r="F275" s="6245" t="s">
        <v>3273</v>
      </c>
      <c r="G275" s="6245" t="s">
        <v>24</v>
      </c>
      <c r="H275" s="6245" t="s">
        <v>24</v>
      </c>
      <c r="I275" s="6245" t="s">
        <v>714</v>
      </c>
    </row>
    <row customHeight="1" ht="11.25">
      <c r="A276" s="6245" t="s">
        <v>2183</v>
      </c>
      <c r="B276" s="6245" t="s">
        <v>14</v>
      </c>
      <c r="C276" s="6245" t="s">
        <v>3274</v>
      </c>
      <c r="D276" s="6245" t="s">
        <v>3275</v>
      </c>
      <c r="E276" s="6245" t="s">
        <v>3276</v>
      </c>
      <c r="F276" s="6245" t="s">
        <v>2560</v>
      </c>
      <c r="G276" s="6245" t="s">
        <v>3277</v>
      </c>
      <c r="H276" s="6245" t="s">
        <v>24</v>
      </c>
      <c r="I276" s="6245" t="s">
        <v>714</v>
      </c>
    </row>
    <row customHeight="1" ht="11.25">
      <c r="A277" s="6245" t="s">
        <v>2183</v>
      </c>
      <c r="B277" s="6245" t="s">
        <v>14</v>
      </c>
      <c r="C277" s="6245" t="s">
        <v>3278</v>
      </c>
      <c r="D277" s="6245" t="s">
        <v>3279</v>
      </c>
      <c r="E277" s="6245" t="s">
        <v>3280</v>
      </c>
      <c r="F277" s="6245" t="s">
        <v>2212</v>
      </c>
      <c r="G277" s="6245" t="s">
        <v>24</v>
      </c>
      <c r="H277" s="6245" t="s">
        <v>24</v>
      </c>
      <c r="I277" s="6245" t="s">
        <v>714</v>
      </c>
    </row>
    <row customHeight="1" ht="11.25">
      <c r="A278" s="6245" t="s">
        <v>2183</v>
      </c>
      <c r="B278" s="6245" t="s">
        <v>14</v>
      </c>
      <c r="C278" s="6245" t="s">
        <v>3281</v>
      </c>
      <c r="D278" s="6245" t="s">
        <v>3282</v>
      </c>
      <c r="E278" s="6245" t="s">
        <v>3283</v>
      </c>
      <c r="F278" s="6245" t="s">
        <v>2212</v>
      </c>
      <c r="G278" s="6245" t="s">
        <v>24</v>
      </c>
      <c r="H278" s="6245" t="s">
        <v>24</v>
      </c>
      <c r="I278" s="6245" t="s">
        <v>714</v>
      </c>
    </row>
    <row customHeight="1" ht="11.25">
      <c r="A279" s="6245" t="s">
        <v>2183</v>
      </c>
      <c r="B279" s="6245" t="s">
        <v>14</v>
      </c>
      <c r="C279" s="6245" t="s">
        <v>3284</v>
      </c>
      <c r="D279" s="6245" t="s">
        <v>3285</v>
      </c>
      <c r="E279" s="6245" t="s">
        <v>3286</v>
      </c>
      <c r="F279" s="6245" t="s">
        <v>2212</v>
      </c>
      <c r="G279" s="6245" t="s">
        <v>24</v>
      </c>
      <c r="H279" s="6245" t="s">
        <v>24</v>
      </c>
      <c r="I279" s="6245" t="s">
        <v>714</v>
      </c>
    </row>
    <row customHeight="1" ht="11.25">
      <c r="A280" s="6245" t="s">
        <v>2183</v>
      </c>
      <c r="B280" s="6245" t="s">
        <v>14</v>
      </c>
      <c r="C280" s="6245" t="s">
        <v>3287</v>
      </c>
      <c r="D280" s="6245" t="s">
        <v>3288</v>
      </c>
      <c r="E280" s="6245" t="s">
        <v>3289</v>
      </c>
      <c r="F280" s="6245" t="s">
        <v>2402</v>
      </c>
      <c r="G280" s="6245" t="s">
        <v>24</v>
      </c>
      <c r="H280" s="6245" t="s">
        <v>24</v>
      </c>
      <c r="I280" s="6245" t="s">
        <v>714</v>
      </c>
    </row>
    <row customHeight="1" ht="11.25">
      <c r="A281" s="6245" t="s">
        <v>2183</v>
      </c>
      <c r="B281" s="6245" t="s">
        <v>14</v>
      </c>
      <c r="C281" s="6245" t="s">
        <v>3290</v>
      </c>
      <c r="D281" s="6245" t="s">
        <v>3291</v>
      </c>
      <c r="E281" s="6245" t="s">
        <v>3292</v>
      </c>
      <c r="F281" s="6245" t="s">
        <v>2212</v>
      </c>
      <c r="G281" s="6245" t="s">
        <v>24</v>
      </c>
      <c r="H281" s="6245" t="s">
        <v>24</v>
      </c>
      <c r="I281" s="6245" t="s">
        <v>714</v>
      </c>
    </row>
    <row customHeight="1" ht="11.25">
      <c r="A282" s="6245" t="s">
        <v>2183</v>
      </c>
      <c r="B282" s="6245" t="s">
        <v>14</v>
      </c>
      <c r="C282" s="6245" t="s">
        <v>3293</v>
      </c>
      <c r="D282" s="6245" t="s">
        <v>3294</v>
      </c>
      <c r="E282" s="6245" t="s">
        <v>3295</v>
      </c>
      <c r="F282" s="6245" t="s">
        <v>2303</v>
      </c>
      <c r="G282" s="6245" t="s">
        <v>3296</v>
      </c>
      <c r="H282" s="6245" t="s">
        <v>24</v>
      </c>
      <c r="I282" s="6245" t="s">
        <v>714</v>
      </c>
    </row>
    <row customHeight="1" ht="11.25">
      <c r="A283" s="6245" t="s">
        <v>2183</v>
      </c>
      <c r="B283" s="6245" t="s">
        <v>14</v>
      </c>
      <c r="C283" s="6245" t="s">
        <v>3297</v>
      </c>
      <c r="D283" s="6245" t="s">
        <v>3298</v>
      </c>
      <c r="E283" s="6245" t="s">
        <v>3299</v>
      </c>
      <c r="F283" s="6245" t="s">
        <v>2358</v>
      </c>
      <c r="G283" s="6245" t="s">
        <v>24</v>
      </c>
      <c r="H283" s="6245" t="s">
        <v>24</v>
      </c>
      <c r="I283" s="6245" t="s">
        <v>714</v>
      </c>
    </row>
    <row customHeight="1" ht="11.25">
      <c r="A284" s="6245" t="s">
        <v>2183</v>
      </c>
      <c r="B284" s="6245" t="s">
        <v>14</v>
      </c>
      <c r="C284" s="6245" t="s">
        <v>3300</v>
      </c>
      <c r="D284" s="6245" t="s">
        <v>3301</v>
      </c>
      <c r="E284" s="6245" t="s">
        <v>3302</v>
      </c>
      <c r="F284" s="6245" t="s">
        <v>3075</v>
      </c>
      <c r="G284" s="6245" t="s">
        <v>24</v>
      </c>
      <c r="H284" s="6245" t="s">
        <v>24</v>
      </c>
      <c r="I284" s="6245" t="s">
        <v>714</v>
      </c>
    </row>
    <row customHeight="1" ht="11.25">
      <c r="A285" s="6245" t="s">
        <v>2183</v>
      </c>
      <c r="B285" s="6245" t="s">
        <v>14</v>
      </c>
      <c r="C285" s="6245" t="s">
        <v>3303</v>
      </c>
      <c r="D285" s="6245" t="s">
        <v>3304</v>
      </c>
      <c r="E285" s="6245" t="s">
        <v>3305</v>
      </c>
      <c r="F285" s="6245" t="s">
        <v>2197</v>
      </c>
      <c r="G285" s="6245" t="s">
        <v>24</v>
      </c>
      <c r="H285" s="6245" t="s">
        <v>24</v>
      </c>
      <c r="I285" s="6245" t="s">
        <v>714</v>
      </c>
    </row>
    <row customHeight="1" ht="11.25">
      <c r="A286" s="6245" t="s">
        <v>2183</v>
      </c>
      <c r="B286" s="6245" t="s">
        <v>14</v>
      </c>
      <c r="C286" s="6245" t="s">
        <v>3306</v>
      </c>
      <c r="D286" s="6245" t="s">
        <v>3307</v>
      </c>
      <c r="E286" s="6245" t="s">
        <v>3308</v>
      </c>
      <c r="F286" s="6245" t="s">
        <v>3309</v>
      </c>
      <c r="G286" s="6245" t="s">
        <v>24</v>
      </c>
      <c r="H286" s="6245" t="s">
        <v>24</v>
      </c>
      <c r="I286" s="6245" t="s">
        <v>714</v>
      </c>
    </row>
    <row customHeight="1" ht="11.25">
      <c r="A287" s="6245" t="s">
        <v>2183</v>
      </c>
      <c r="B287" s="6245" t="s">
        <v>14</v>
      </c>
      <c r="C287" s="6245" t="s">
        <v>3310</v>
      </c>
      <c r="D287" s="6245" t="s">
        <v>3311</v>
      </c>
      <c r="E287" s="6245" t="s">
        <v>3299</v>
      </c>
      <c r="F287" s="6245" t="s">
        <v>2647</v>
      </c>
      <c r="G287" s="6245" t="s">
        <v>24</v>
      </c>
      <c r="H287" s="6245" t="s">
        <v>24</v>
      </c>
      <c r="I287" s="6245" t="s">
        <v>714</v>
      </c>
    </row>
    <row customHeight="1" ht="11.25">
      <c r="A288" s="6245" t="s">
        <v>2183</v>
      </c>
      <c r="B288" s="6245" t="s">
        <v>14</v>
      </c>
      <c r="C288" s="6245" t="s">
        <v>3312</v>
      </c>
      <c r="D288" s="6245" t="s">
        <v>3313</v>
      </c>
      <c r="E288" s="6245" t="s">
        <v>3314</v>
      </c>
      <c r="F288" s="6245" t="s">
        <v>2327</v>
      </c>
      <c r="G288" s="6245" t="s">
        <v>24</v>
      </c>
      <c r="H288" s="6245" t="s">
        <v>24</v>
      </c>
      <c r="I288" s="6245" t="s">
        <v>714</v>
      </c>
    </row>
    <row customHeight="1" ht="11.25">
      <c r="A289" s="6245" t="s">
        <v>2183</v>
      </c>
      <c r="B289" s="6245" t="s">
        <v>14</v>
      </c>
      <c r="C289" s="6245" t="s">
        <v>3315</v>
      </c>
      <c r="D289" s="6245" t="s">
        <v>3316</v>
      </c>
      <c r="E289" s="6245" t="s">
        <v>3317</v>
      </c>
      <c r="F289" s="6245" t="s">
        <v>3318</v>
      </c>
      <c r="G289" s="6245" t="s">
        <v>24</v>
      </c>
      <c r="H289" s="6245" t="s">
        <v>24</v>
      </c>
      <c r="I289" s="6245" t="s">
        <v>714</v>
      </c>
    </row>
    <row customHeight="1" ht="11.25">
      <c r="A290" s="6245" t="s">
        <v>2183</v>
      </c>
      <c r="B290" s="6245" t="s">
        <v>14</v>
      </c>
      <c r="C290" s="6245" t="s">
        <v>3319</v>
      </c>
      <c r="D290" s="6245" t="s">
        <v>3320</v>
      </c>
      <c r="E290" s="6245" t="s">
        <v>3321</v>
      </c>
      <c r="F290" s="6245" t="s">
        <v>2308</v>
      </c>
      <c r="G290" s="6245" t="s">
        <v>3322</v>
      </c>
      <c r="H290" s="6245" t="s">
        <v>24</v>
      </c>
      <c r="I290" s="6245" t="s">
        <v>714</v>
      </c>
    </row>
    <row customHeight="1" ht="11.25">
      <c r="A291" s="6245" t="s">
        <v>2183</v>
      </c>
      <c r="B291" s="6245" t="s">
        <v>14</v>
      </c>
      <c r="C291" s="6245" t="s">
        <v>3323</v>
      </c>
      <c r="D291" s="6245" t="s">
        <v>3324</v>
      </c>
      <c r="E291" s="6245" t="s">
        <v>3325</v>
      </c>
      <c r="F291" s="6245" t="s">
        <v>2308</v>
      </c>
      <c r="G291" s="6245" t="s">
        <v>24</v>
      </c>
      <c r="H291" s="6245" t="s">
        <v>24</v>
      </c>
      <c r="I291" s="6245" t="s">
        <v>714</v>
      </c>
    </row>
    <row customHeight="1" ht="11.25">
      <c r="A292" s="6245" t="s">
        <v>2183</v>
      </c>
      <c r="B292" s="6245" t="s">
        <v>14</v>
      </c>
      <c r="C292" s="6245" t="s">
        <v>3326</v>
      </c>
      <c r="D292" s="6245" t="s">
        <v>3327</v>
      </c>
      <c r="E292" s="6245" t="s">
        <v>2846</v>
      </c>
      <c r="F292" s="6245" t="s">
        <v>3328</v>
      </c>
      <c r="G292" s="6245" t="s">
        <v>24</v>
      </c>
      <c r="H292" s="6245" t="s">
        <v>24</v>
      </c>
      <c r="I292" s="6245" t="s">
        <v>714</v>
      </c>
    </row>
    <row customHeight="1" ht="11.25">
      <c r="A293" s="6245" t="s">
        <v>2183</v>
      </c>
      <c r="B293" s="6245" t="s">
        <v>14</v>
      </c>
      <c r="C293" s="6245" t="s">
        <v>3329</v>
      </c>
      <c r="D293" s="6245" t="s">
        <v>3330</v>
      </c>
      <c r="E293" s="6245" t="s">
        <v>3331</v>
      </c>
      <c r="F293" s="6245" t="s">
        <v>2268</v>
      </c>
      <c r="G293" s="6245" t="s">
        <v>3332</v>
      </c>
      <c r="H293" s="6245" t="s">
        <v>24</v>
      </c>
      <c r="I293" s="6245" t="s">
        <v>714</v>
      </c>
    </row>
    <row customHeight="1" ht="11.25">
      <c r="A294" s="6245" t="s">
        <v>2183</v>
      </c>
      <c r="B294" s="6245" t="s">
        <v>14</v>
      </c>
      <c r="C294" s="6245" t="s">
        <v>3333</v>
      </c>
      <c r="D294" s="6245" t="s">
        <v>3334</v>
      </c>
      <c r="E294" s="6245" t="s">
        <v>3335</v>
      </c>
      <c r="F294" s="6245" t="s">
        <v>2402</v>
      </c>
      <c r="G294" s="6245" t="s">
        <v>3336</v>
      </c>
      <c r="H294" s="6245" t="s">
        <v>24</v>
      </c>
      <c r="I294" s="6245" t="s">
        <v>714</v>
      </c>
    </row>
    <row customHeight="1" ht="11.25">
      <c r="A295" s="6245" t="s">
        <v>2183</v>
      </c>
      <c r="B295" s="6245" t="s">
        <v>14</v>
      </c>
      <c r="C295" s="6245" t="s">
        <v>3337</v>
      </c>
      <c r="D295" s="6245" t="s">
        <v>3338</v>
      </c>
      <c r="E295" s="6245" t="s">
        <v>3339</v>
      </c>
      <c r="F295" s="6245" t="s">
        <v>2291</v>
      </c>
      <c r="G295" s="6245" t="s">
        <v>24</v>
      </c>
      <c r="H295" s="6245" t="s">
        <v>24</v>
      </c>
      <c r="I295" s="6245" t="s">
        <v>714</v>
      </c>
    </row>
    <row customHeight="1" ht="11.25">
      <c r="A296" s="6245" t="s">
        <v>2183</v>
      </c>
      <c r="B296" s="6245" t="s">
        <v>14</v>
      </c>
      <c r="C296" s="6245" t="s">
        <v>3340</v>
      </c>
      <c r="D296" s="6245" t="s">
        <v>3341</v>
      </c>
      <c r="E296" s="6245" t="s">
        <v>3342</v>
      </c>
      <c r="F296" s="6245" t="s">
        <v>3085</v>
      </c>
      <c r="G296" s="6245" t="s">
        <v>24</v>
      </c>
      <c r="H296" s="6245" t="s">
        <v>24</v>
      </c>
      <c r="I296" s="6245" t="s">
        <v>714</v>
      </c>
    </row>
    <row customHeight="1" ht="11.25">
      <c r="A297" s="6245" t="s">
        <v>2183</v>
      </c>
      <c r="B297" s="6245" t="s">
        <v>14</v>
      </c>
      <c r="C297" s="6245" t="s">
        <v>3343</v>
      </c>
      <c r="D297" s="6245" t="s">
        <v>3344</v>
      </c>
      <c r="E297" s="6245" t="s">
        <v>3345</v>
      </c>
      <c r="F297" s="6245" t="s">
        <v>2252</v>
      </c>
      <c r="G297" s="6245" t="s">
        <v>24</v>
      </c>
      <c r="H297" s="6245" t="s">
        <v>24</v>
      </c>
      <c r="I297" s="6245" t="s">
        <v>714</v>
      </c>
    </row>
    <row customHeight="1" ht="11.25">
      <c r="A298" s="6245" t="s">
        <v>2183</v>
      </c>
      <c r="B298" s="6245" t="s">
        <v>14</v>
      </c>
      <c r="C298" s="6245" t="s">
        <v>3346</v>
      </c>
      <c r="D298" s="6245" t="s">
        <v>3347</v>
      </c>
      <c r="E298" s="6245" t="s">
        <v>3348</v>
      </c>
      <c r="F298" s="6245" t="s">
        <v>2573</v>
      </c>
      <c r="G298" s="6245" t="s">
        <v>24</v>
      </c>
      <c r="H298" s="6245" t="s">
        <v>24</v>
      </c>
      <c r="I298" s="6245" t="s">
        <v>714</v>
      </c>
    </row>
    <row customHeight="1" ht="11.25">
      <c r="A299" s="6245" t="s">
        <v>2183</v>
      </c>
      <c r="B299" s="6245" t="s">
        <v>14</v>
      </c>
      <c r="C299" s="6245" t="s">
        <v>3349</v>
      </c>
      <c r="D299" s="6245" t="s">
        <v>3350</v>
      </c>
      <c r="E299" s="6245" t="s">
        <v>3351</v>
      </c>
      <c r="F299" s="6245" t="s">
        <v>2237</v>
      </c>
      <c r="G299" s="6245" t="s">
        <v>3352</v>
      </c>
      <c r="H299" s="6245" t="s">
        <v>24</v>
      </c>
      <c r="I299" s="6245" t="s">
        <v>714</v>
      </c>
    </row>
    <row customHeight="1" ht="11.25">
      <c r="A300" s="6245" t="s">
        <v>2183</v>
      </c>
      <c r="B300" s="6245" t="s">
        <v>14</v>
      </c>
      <c r="C300" s="6245" t="s">
        <v>3353</v>
      </c>
      <c r="D300" s="6245" t="s">
        <v>3354</v>
      </c>
      <c r="E300" s="6245" t="s">
        <v>3355</v>
      </c>
      <c r="F300" s="6245" t="s">
        <v>2308</v>
      </c>
      <c r="G300" s="6245" t="s">
        <v>3356</v>
      </c>
      <c r="H300" s="6245" t="s">
        <v>24</v>
      </c>
      <c r="I300" s="6245" t="s">
        <v>714</v>
      </c>
    </row>
    <row customHeight="1" ht="11.25">
      <c r="A301" s="6245" t="s">
        <v>2183</v>
      </c>
      <c r="B301" s="6245" t="s">
        <v>14</v>
      </c>
      <c r="C301" s="6245" t="s">
        <v>3357</v>
      </c>
      <c r="D301" s="6245" t="s">
        <v>3358</v>
      </c>
      <c r="E301" s="6245" t="s">
        <v>3359</v>
      </c>
      <c r="F301" s="6245" t="s">
        <v>2291</v>
      </c>
      <c r="G301" s="6245" t="s">
        <v>24</v>
      </c>
      <c r="H301" s="6245" t="s">
        <v>24</v>
      </c>
      <c r="I301" s="6245" t="s">
        <v>714</v>
      </c>
    </row>
    <row customHeight="1" ht="11.25">
      <c r="A302" s="6245" t="s">
        <v>2183</v>
      </c>
      <c r="B302" s="6245" t="s">
        <v>14</v>
      </c>
      <c r="C302" s="6245" t="s">
        <v>3360</v>
      </c>
      <c r="D302" s="6245" t="s">
        <v>3361</v>
      </c>
      <c r="E302" s="6245" t="s">
        <v>3362</v>
      </c>
      <c r="F302" s="6245" t="s">
        <v>2313</v>
      </c>
      <c r="G302" s="6245" t="s">
        <v>24</v>
      </c>
      <c r="H302" s="6245" t="s">
        <v>24</v>
      </c>
      <c r="I302" s="6245" t="s">
        <v>714</v>
      </c>
    </row>
    <row customHeight="1" ht="11.25">
      <c r="A303" s="6245" t="s">
        <v>2183</v>
      </c>
      <c r="B303" s="6245" t="s">
        <v>14</v>
      </c>
      <c r="C303" s="6245" t="s">
        <v>3363</v>
      </c>
      <c r="D303" s="6245" t="s">
        <v>3364</v>
      </c>
      <c r="E303" s="6245" t="s">
        <v>3269</v>
      </c>
      <c r="F303" s="6245" t="s">
        <v>2397</v>
      </c>
      <c r="G303" s="6245" t="s">
        <v>24</v>
      </c>
      <c r="H303" s="6245" t="s">
        <v>24</v>
      </c>
      <c r="I303" s="6245" t="s">
        <v>714</v>
      </c>
    </row>
    <row customHeight="1" ht="11.25">
      <c r="A304" s="6245" t="s">
        <v>2183</v>
      </c>
      <c r="B304" s="6245" t="s">
        <v>14</v>
      </c>
      <c r="C304" s="6245" t="s">
        <v>3365</v>
      </c>
      <c r="D304" s="6245" t="s">
        <v>3366</v>
      </c>
      <c r="E304" s="6245" t="s">
        <v>3367</v>
      </c>
      <c r="F304" s="6245" t="s">
        <v>2397</v>
      </c>
      <c r="G304" s="6245" t="s">
        <v>24</v>
      </c>
      <c r="H304" s="6245" t="s">
        <v>24</v>
      </c>
      <c r="I304" s="6245" t="s">
        <v>714</v>
      </c>
    </row>
    <row customHeight="1" ht="11.25">
      <c r="A305" s="6245" t="s">
        <v>2183</v>
      </c>
      <c r="B305" s="6245" t="s">
        <v>14</v>
      </c>
      <c r="C305" s="6245" t="s">
        <v>3368</v>
      </c>
      <c r="D305" s="6245" t="s">
        <v>3369</v>
      </c>
      <c r="E305" s="6245" t="s">
        <v>3370</v>
      </c>
      <c r="F305" s="6245" t="s">
        <v>2197</v>
      </c>
      <c r="G305" s="6245" t="s">
        <v>24</v>
      </c>
      <c r="H305" s="6245" t="s">
        <v>24</v>
      </c>
      <c r="I305" s="6245" t="s">
        <v>714</v>
      </c>
    </row>
    <row customHeight="1" ht="11.25">
      <c r="A306" s="6245" t="s">
        <v>2183</v>
      </c>
      <c r="B306" s="6245" t="s">
        <v>14</v>
      </c>
      <c r="C306" s="6245" t="s">
        <v>3371</v>
      </c>
      <c r="D306" s="6245" t="s">
        <v>3372</v>
      </c>
      <c r="E306" s="6245" t="s">
        <v>3373</v>
      </c>
      <c r="F306" s="6245" t="s">
        <v>2197</v>
      </c>
      <c r="G306" s="6245" t="s">
        <v>3374</v>
      </c>
      <c r="H306" s="6245" t="s">
        <v>24</v>
      </c>
      <c r="I306" s="6245" t="s">
        <v>714</v>
      </c>
    </row>
    <row customHeight="1" ht="11.25">
      <c r="A307" s="6245" t="s">
        <v>2183</v>
      </c>
      <c r="B307" s="6245" t="s">
        <v>14</v>
      </c>
      <c r="C307" s="6245" t="s">
        <v>3375</v>
      </c>
      <c r="D307" s="6245" t="s">
        <v>3376</v>
      </c>
      <c r="E307" s="6245" t="s">
        <v>3377</v>
      </c>
      <c r="F307" s="6245" t="s">
        <v>2217</v>
      </c>
      <c r="G307" s="6245" t="s">
        <v>24</v>
      </c>
      <c r="H307" s="6245" t="s">
        <v>24</v>
      </c>
      <c r="I307" s="6245" t="s">
        <v>714</v>
      </c>
    </row>
    <row customHeight="1" ht="11.25">
      <c r="A308" s="6245" t="s">
        <v>2183</v>
      </c>
      <c r="B308" s="6245" t="s">
        <v>14</v>
      </c>
      <c r="C308" s="6245" t="s">
        <v>3378</v>
      </c>
      <c r="D308" s="6245" t="s">
        <v>3379</v>
      </c>
      <c r="E308" s="6245" t="s">
        <v>3380</v>
      </c>
      <c r="F308" s="6245" t="s">
        <v>2452</v>
      </c>
      <c r="G308" s="6245" t="s">
        <v>2515</v>
      </c>
      <c r="H308" s="6245" t="s">
        <v>24</v>
      </c>
      <c r="I308" s="6245" t="s">
        <v>714</v>
      </c>
    </row>
    <row customHeight="1" ht="11.25">
      <c r="A309" s="6245" t="s">
        <v>2183</v>
      </c>
      <c r="B309" s="6245" t="s">
        <v>14</v>
      </c>
      <c r="C309" s="6245" t="s">
        <v>3381</v>
      </c>
      <c r="D309" s="6245" t="s">
        <v>3382</v>
      </c>
      <c r="E309" s="6245" t="s">
        <v>3383</v>
      </c>
      <c r="F309" s="6245" t="s">
        <v>2690</v>
      </c>
      <c r="G309" s="6245" t="s">
        <v>3384</v>
      </c>
      <c r="H309" s="6245" t="s">
        <v>24</v>
      </c>
      <c r="I309" s="6245" t="s">
        <v>714</v>
      </c>
    </row>
    <row customHeight="1" ht="11.25">
      <c r="A310" s="6245" t="s">
        <v>2183</v>
      </c>
      <c r="B310" s="6245" t="s">
        <v>14</v>
      </c>
      <c r="C310" s="6245" t="s">
        <v>3385</v>
      </c>
      <c r="D310" s="6245" t="s">
        <v>3386</v>
      </c>
      <c r="E310" s="6245" t="s">
        <v>3387</v>
      </c>
      <c r="F310" s="6245" t="s">
        <v>2278</v>
      </c>
      <c r="G310" s="6245" t="s">
        <v>3388</v>
      </c>
      <c r="H310" s="6245" t="s">
        <v>24</v>
      </c>
      <c r="I310" s="6245" t="s">
        <v>714</v>
      </c>
    </row>
    <row customHeight="1" ht="11.25">
      <c r="A311" s="6245" t="s">
        <v>2183</v>
      </c>
      <c r="B311" s="6245" t="s">
        <v>14</v>
      </c>
      <c r="C311" s="6245" t="s">
        <v>3389</v>
      </c>
      <c r="D311" s="6245" t="s">
        <v>3390</v>
      </c>
      <c r="E311" s="6245" t="s">
        <v>3391</v>
      </c>
      <c r="F311" s="6245" t="s">
        <v>2197</v>
      </c>
      <c r="G311" s="6245" t="s">
        <v>3392</v>
      </c>
      <c r="H311" s="6245" t="s">
        <v>24</v>
      </c>
      <c r="I311" s="6245" t="s">
        <v>714</v>
      </c>
    </row>
    <row customHeight="1" ht="11.25">
      <c r="A312" s="6245" t="s">
        <v>2183</v>
      </c>
      <c r="B312" s="6245" t="s">
        <v>14</v>
      </c>
      <c r="C312" s="6245" t="s">
        <v>3393</v>
      </c>
      <c r="D312" s="6245" t="s">
        <v>3394</v>
      </c>
      <c r="E312" s="6245" t="s">
        <v>3395</v>
      </c>
      <c r="F312" s="6245" t="s">
        <v>2318</v>
      </c>
      <c r="G312" s="6245" t="s">
        <v>24</v>
      </c>
      <c r="H312" s="6245" t="s">
        <v>24</v>
      </c>
      <c r="I312" s="6245" t="s">
        <v>714</v>
      </c>
    </row>
    <row customHeight="1" ht="11.25">
      <c r="A313" s="6245" t="s">
        <v>2183</v>
      </c>
      <c r="B313" s="6245" t="s">
        <v>14</v>
      </c>
      <c r="C313" s="6245" t="s">
        <v>3396</v>
      </c>
      <c r="D313" s="6245" t="s">
        <v>3397</v>
      </c>
      <c r="E313" s="6245" t="s">
        <v>3398</v>
      </c>
      <c r="F313" s="6245" t="s">
        <v>3399</v>
      </c>
      <c r="G313" s="6245" t="s">
        <v>3400</v>
      </c>
      <c r="H313" s="6245" t="s">
        <v>24</v>
      </c>
      <c r="I313" s="6245" t="s">
        <v>714</v>
      </c>
    </row>
    <row customHeight="1" ht="11.25">
      <c r="A314" s="6245" t="s">
        <v>2183</v>
      </c>
      <c r="B314" s="6245" t="s">
        <v>14</v>
      </c>
      <c r="C314" s="6245" t="s">
        <v>3401</v>
      </c>
      <c r="D314" s="6245" t="s">
        <v>3402</v>
      </c>
      <c r="E314" s="6245" t="s">
        <v>3403</v>
      </c>
      <c r="F314" s="6245" t="s">
        <v>2452</v>
      </c>
      <c r="G314" s="6245" t="s">
        <v>3404</v>
      </c>
      <c r="H314" s="6245" t="s">
        <v>24</v>
      </c>
      <c r="I314" s="6245" t="s">
        <v>714</v>
      </c>
    </row>
    <row customHeight="1" ht="11.25">
      <c r="A315" s="6245" t="s">
        <v>2183</v>
      </c>
      <c r="B315" s="6245" t="s">
        <v>14</v>
      </c>
      <c r="C315" s="6245" t="s">
        <v>3405</v>
      </c>
      <c r="D315" s="6245" t="s">
        <v>3406</v>
      </c>
      <c r="E315" s="6245" t="s">
        <v>3407</v>
      </c>
      <c r="F315" s="6245" t="s">
        <v>2242</v>
      </c>
      <c r="G315" s="6245" t="s">
        <v>24</v>
      </c>
      <c r="H315" s="6245" t="s">
        <v>24</v>
      </c>
      <c r="I315" s="6245" t="s">
        <v>714</v>
      </c>
    </row>
    <row customHeight="1" ht="11.25">
      <c r="A316" s="6245" t="s">
        <v>2183</v>
      </c>
      <c r="B316" s="6245" t="s">
        <v>14</v>
      </c>
      <c r="C316" s="6245" t="s">
        <v>3408</v>
      </c>
      <c r="D316" s="6245" t="s">
        <v>3409</v>
      </c>
      <c r="E316" s="6245" t="s">
        <v>3410</v>
      </c>
      <c r="F316" s="6245" t="s">
        <v>2202</v>
      </c>
      <c r="G316" s="6245" t="s">
        <v>3411</v>
      </c>
      <c r="H316" s="6245" t="s">
        <v>24</v>
      </c>
      <c r="I316" s="6245" t="s">
        <v>714</v>
      </c>
    </row>
    <row customHeight="1" ht="11.25">
      <c r="A317" s="6245" t="s">
        <v>2183</v>
      </c>
      <c r="B317" s="6245" t="s">
        <v>14</v>
      </c>
      <c r="C317" s="6245" t="s">
        <v>3412</v>
      </c>
      <c r="D317" s="6245" t="s">
        <v>3413</v>
      </c>
      <c r="E317" s="6245" t="s">
        <v>3414</v>
      </c>
      <c r="F317" s="6245" t="s">
        <v>2437</v>
      </c>
      <c r="G317" s="6245" t="s">
        <v>24</v>
      </c>
      <c r="H317" s="6245" t="s">
        <v>24</v>
      </c>
      <c r="I317" s="6245" t="s">
        <v>714</v>
      </c>
    </row>
    <row customHeight="1" ht="11.25">
      <c r="A318" s="6245" t="s">
        <v>2183</v>
      </c>
      <c r="B318" s="6245" t="s">
        <v>14</v>
      </c>
      <c r="C318" s="6245" t="s">
        <v>3415</v>
      </c>
      <c r="D318" s="6245" t="s">
        <v>3416</v>
      </c>
      <c r="E318" s="6245" t="s">
        <v>3417</v>
      </c>
      <c r="F318" s="6245" t="s">
        <v>2733</v>
      </c>
      <c r="G318" s="6245" t="s">
        <v>3418</v>
      </c>
      <c r="H318" s="6245" t="s">
        <v>24</v>
      </c>
      <c r="I318" s="6245" t="s">
        <v>714</v>
      </c>
    </row>
    <row customHeight="1" ht="11.25">
      <c r="A319" s="6245" t="s">
        <v>2183</v>
      </c>
      <c r="B319" s="6245" t="s">
        <v>14</v>
      </c>
      <c r="C319" s="6245" t="s">
        <v>3419</v>
      </c>
      <c r="D319" s="6245" t="s">
        <v>3420</v>
      </c>
      <c r="E319" s="6245" t="s">
        <v>3421</v>
      </c>
      <c r="F319" s="6245" t="s">
        <v>2278</v>
      </c>
      <c r="G319" s="6245" t="s">
        <v>24</v>
      </c>
      <c r="H319" s="6245" t="s">
        <v>24</v>
      </c>
      <c r="I319" s="6245" t="s">
        <v>714</v>
      </c>
    </row>
    <row customHeight="1" ht="11.25">
      <c r="A320" s="6245" t="s">
        <v>2183</v>
      </c>
      <c r="B320" s="6245" t="s">
        <v>14</v>
      </c>
      <c r="C320" s="6245" t="s">
        <v>3422</v>
      </c>
      <c r="D320" s="6245" t="s">
        <v>3423</v>
      </c>
      <c r="E320" s="6245" t="s">
        <v>3424</v>
      </c>
      <c r="F320" s="6245" t="s">
        <v>2720</v>
      </c>
      <c r="G320" s="6245" t="s">
        <v>24</v>
      </c>
      <c r="H320" s="6245" t="s">
        <v>24</v>
      </c>
      <c r="I320" s="6245" t="s">
        <v>714</v>
      </c>
    </row>
    <row customHeight="1" ht="11.25">
      <c r="A321" s="6245" t="s">
        <v>2183</v>
      </c>
      <c r="B321" s="6245" t="s">
        <v>14</v>
      </c>
      <c r="C321" s="6245" t="s">
        <v>3425</v>
      </c>
      <c r="D321" s="6245" t="s">
        <v>3426</v>
      </c>
      <c r="E321" s="6245" t="s">
        <v>3427</v>
      </c>
      <c r="F321" s="6245" t="s">
        <v>2217</v>
      </c>
      <c r="G321" s="6245" t="s">
        <v>2332</v>
      </c>
      <c r="H321" s="6245" t="s">
        <v>24</v>
      </c>
      <c r="I321" s="6245" t="s">
        <v>714</v>
      </c>
    </row>
    <row customHeight="1" ht="11.25">
      <c r="A322" s="6245" t="s">
        <v>2183</v>
      </c>
      <c r="B322" s="6245" t="s">
        <v>14</v>
      </c>
      <c r="C322" s="6245" t="s">
        <v>3428</v>
      </c>
      <c r="D322" s="6245" t="s">
        <v>3426</v>
      </c>
      <c r="E322" s="6245" t="s">
        <v>3429</v>
      </c>
      <c r="F322" s="6245" t="s">
        <v>2212</v>
      </c>
      <c r="G322" s="6245" t="s">
        <v>24</v>
      </c>
      <c r="H322" s="6245" t="s">
        <v>24</v>
      </c>
      <c r="I322" s="6245" t="s">
        <v>714</v>
      </c>
    </row>
    <row customHeight="1" ht="11.25">
      <c r="A323" s="6245" t="s">
        <v>2183</v>
      </c>
      <c r="B323" s="6245" t="s">
        <v>14</v>
      </c>
      <c r="C323" s="6245" t="s">
        <v>3430</v>
      </c>
      <c r="D323" s="6245" t="s">
        <v>3426</v>
      </c>
      <c r="E323" s="6245" t="s">
        <v>3429</v>
      </c>
      <c r="F323" s="6245" t="s">
        <v>3431</v>
      </c>
      <c r="G323" s="6245" t="s">
        <v>3432</v>
      </c>
      <c r="H323" s="6245" t="s">
        <v>24</v>
      </c>
      <c r="I323" s="6245" t="s">
        <v>714</v>
      </c>
    </row>
    <row customHeight="1" ht="11.25">
      <c r="A324" s="6245" t="s">
        <v>2183</v>
      </c>
      <c r="B324" s="6245" t="s">
        <v>14</v>
      </c>
      <c r="C324" s="6245" t="s">
        <v>3433</v>
      </c>
      <c r="D324" s="6245" t="s">
        <v>3434</v>
      </c>
      <c r="E324" s="6245" t="s">
        <v>3435</v>
      </c>
      <c r="F324" s="6245" t="s">
        <v>2212</v>
      </c>
      <c r="G324" s="6245" t="s">
        <v>3436</v>
      </c>
      <c r="H324" s="6245" t="s">
        <v>24</v>
      </c>
      <c r="I324" s="6245" t="s">
        <v>714</v>
      </c>
    </row>
    <row customHeight="1" ht="11.25">
      <c r="A325" s="6245" t="s">
        <v>2183</v>
      </c>
      <c r="B325" s="6245" t="s">
        <v>14</v>
      </c>
      <c r="C325" s="6245" t="s">
        <v>3437</v>
      </c>
      <c r="D325" s="6245" t="s">
        <v>3438</v>
      </c>
      <c r="E325" s="6245" t="s">
        <v>3439</v>
      </c>
      <c r="F325" s="6245" t="s">
        <v>2217</v>
      </c>
      <c r="G325" s="6245" t="s">
        <v>3440</v>
      </c>
      <c r="H325" s="6245" t="s">
        <v>24</v>
      </c>
      <c r="I325" s="6245" t="s">
        <v>714</v>
      </c>
    </row>
    <row customHeight="1" ht="11.25">
      <c r="A326" s="6245" t="s">
        <v>2183</v>
      </c>
      <c r="B326" s="6245" t="s">
        <v>14</v>
      </c>
      <c r="C326" s="6245" t="s">
        <v>3441</v>
      </c>
      <c r="D326" s="6245" t="s">
        <v>3442</v>
      </c>
      <c r="E326" s="6245" t="s">
        <v>3443</v>
      </c>
      <c r="F326" s="6245" t="s">
        <v>2866</v>
      </c>
      <c r="G326" s="6245" t="s">
        <v>3444</v>
      </c>
      <c r="H326" s="6245" t="s">
        <v>24</v>
      </c>
      <c r="I326" s="6245" t="s">
        <v>714</v>
      </c>
    </row>
    <row customHeight="1" ht="11.25">
      <c r="A327" s="6245" t="s">
        <v>2183</v>
      </c>
      <c r="B327" s="6245" t="s">
        <v>14</v>
      </c>
      <c r="C327" s="6245" t="s">
        <v>3445</v>
      </c>
      <c r="D327" s="6245" t="s">
        <v>3446</v>
      </c>
      <c r="E327" s="6245" t="s">
        <v>3447</v>
      </c>
      <c r="F327" s="6245" t="s">
        <v>2197</v>
      </c>
      <c r="G327" s="6245" t="s">
        <v>24</v>
      </c>
      <c r="H327" s="6245" t="s">
        <v>24</v>
      </c>
      <c r="I327" s="6245" t="s">
        <v>714</v>
      </c>
    </row>
    <row customHeight="1" ht="11.25">
      <c r="A328" s="6245" t="s">
        <v>2183</v>
      </c>
      <c r="B328" s="6245" t="s">
        <v>14</v>
      </c>
      <c r="C328" s="6245" t="s">
        <v>3448</v>
      </c>
      <c r="D328" s="6245" t="s">
        <v>3449</v>
      </c>
      <c r="E328" s="6245" t="s">
        <v>3450</v>
      </c>
      <c r="F328" s="6245" t="s">
        <v>2217</v>
      </c>
      <c r="G328" s="6245" t="s">
        <v>24</v>
      </c>
      <c r="H328" s="6245" t="s">
        <v>24</v>
      </c>
      <c r="I328" s="6245" t="s">
        <v>714</v>
      </c>
    </row>
    <row customHeight="1" ht="11.25">
      <c r="A329" s="6245" t="s">
        <v>2183</v>
      </c>
      <c r="B329" s="6245" t="s">
        <v>14</v>
      </c>
      <c r="C329" s="6245" t="s">
        <v>3451</v>
      </c>
      <c r="D329" s="6245" t="s">
        <v>3452</v>
      </c>
      <c r="E329" s="6245" t="s">
        <v>3453</v>
      </c>
      <c r="F329" s="6245" t="s">
        <v>3454</v>
      </c>
      <c r="G329" s="6245" t="s">
        <v>3455</v>
      </c>
      <c r="H329" s="6245" t="s">
        <v>24</v>
      </c>
      <c r="I329" s="6245" t="s">
        <v>714</v>
      </c>
    </row>
    <row customHeight="1" ht="11.25">
      <c r="A330" s="6245" t="s">
        <v>2183</v>
      </c>
      <c r="B330" s="6245" t="s">
        <v>14</v>
      </c>
      <c r="C330" s="6245" t="s">
        <v>3456</v>
      </c>
      <c r="D330" s="6245" t="s">
        <v>3457</v>
      </c>
      <c r="E330" s="6245" t="s">
        <v>3458</v>
      </c>
      <c r="F330" s="6245" t="s">
        <v>2313</v>
      </c>
      <c r="G330" s="6245" t="s">
        <v>24</v>
      </c>
      <c r="H330" s="6245" t="s">
        <v>24</v>
      </c>
      <c r="I330" s="6245" t="s">
        <v>714</v>
      </c>
    </row>
    <row customHeight="1" ht="11.25">
      <c r="A331" s="6245" t="s">
        <v>2183</v>
      </c>
      <c r="B331" s="6245" t="s">
        <v>14</v>
      </c>
      <c r="C331" s="6245" t="s">
        <v>3459</v>
      </c>
      <c r="D331" s="6245" t="s">
        <v>3460</v>
      </c>
      <c r="E331" s="6245" t="s">
        <v>3461</v>
      </c>
      <c r="F331" s="6245" t="s">
        <v>2268</v>
      </c>
      <c r="G331" s="6245" t="s">
        <v>24</v>
      </c>
      <c r="H331" s="6245" t="s">
        <v>24</v>
      </c>
      <c r="I331" s="6245" t="s">
        <v>714</v>
      </c>
    </row>
    <row customHeight="1" ht="11.25">
      <c r="A332" s="6245" t="s">
        <v>2183</v>
      </c>
      <c r="B332" s="6245" t="s">
        <v>14</v>
      </c>
      <c r="C332" s="6245" t="s">
        <v>3462</v>
      </c>
      <c r="D332" s="6245" t="s">
        <v>3463</v>
      </c>
      <c r="E332" s="6245" t="s">
        <v>3464</v>
      </c>
      <c r="F332" s="6245" t="s">
        <v>2866</v>
      </c>
      <c r="G332" s="6245" t="s">
        <v>24</v>
      </c>
      <c r="H332" s="6245" t="s">
        <v>24</v>
      </c>
      <c r="I332" s="6245" t="s">
        <v>714</v>
      </c>
    </row>
    <row customHeight="1" ht="11.25">
      <c r="A333" s="6245" t="s">
        <v>2183</v>
      </c>
      <c r="B333" s="6245" t="s">
        <v>14</v>
      </c>
      <c r="C333" s="6245" t="s">
        <v>3465</v>
      </c>
      <c r="D333" s="6245" t="s">
        <v>3466</v>
      </c>
      <c r="E333" s="6245" t="s">
        <v>3467</v>
      </c>
      <c r="F333" s="6245" t="s">
        <v>3468</v>
      </c>
      <c r="G333" s="6245" t="s">
        <v>24</v>
      </c>
      <c r="H333" s="6245" t="s">
        <v>24</v>
      </c>
      <c r="I333" s="6245" t="s">
        <v>714</v>
      </c>
    </row>
    <row customHeight="1" ht="11.25">
      <c r="A334" s="6245" t="s">
        <v>2183</v>
      </c>
      <c r="B334" s="6245" t="s">
        <v>14</v>
      </c>
      <c r="C334" s="6245" t="s">
        <v>3469</v>
      </c>
      <c r="D334" s="6245" t="s">
        <v>3470</v>
      </c>
      <c r="E334" s="6245" t="s">
        <v>3471</v>
      </c>
      <c r="F334" s="6245" t="s">
        <v>2402</v>
      </c>
      <c r="G334" s="6245" t="s">
        <v>3472</v>
      </c>
      <c r="H334" s="6245" t="s">
        <v>24</v>
      </c>
      <c r="I334" s="6245" t="s">
        <v>714</v>
      </c>
    </row>
    <row customHeight="1" ht="11.25">
      <c r="A335" s="6245" t="s">
        <v>2183</v>
      </c>
      <c r="B335" s="6245" t="s">
        <v>14</v>
      </c>
      <c r="C335" s="6245" t="s">
        <v>3473</v>
      </c>
      <c r="D335" s="6245" t="s">
        <v>3474</v>
      </c>
      <c r="E335" s="6245" t="s">
        <v>3475</v>
      </c>
      <c r="F335" s="6245" t="s">
        <v>2407</v>
      </c>
      <c r="G335" s="6245" t="s">
        <v>24</v>
      </c>
      <c r="H335" s="6245" t="s">
        <v>24</v>
      </c>
      <c r="I335" s="6245" t="s">
        <v>714</v>
      </c>
    </row>
    <row customHeight="1" ht="11.25">
      <c r="A336" s="6245" t="s">
        <v>2183</v>
      </c>
      <c r="B336" s="6245" t="s">
        <v>14</v>
      </c>
      <c r="C336" s="6245" t="s">
        <v>3476</v>
      </c>
      <c r="D336" s="6245" t="s">
        <v>3477</v>
      </c>
      <c r="E336" s="6245" t="s">
        <v>3478</v>
      </c>
      <c r="F336" s="6245" t="s">
        <v>2308</v>
      </c>
      <c r="G336" s="6245" t="s">
        <v>3479</v>
      </c>
      <c r="H336" s="6245" t="s">
        <v>24</v>
      </c>
      <c r="I336" s="6245" t="s">
        <v>714</v>
      </c>
    </row>
    <row customHeight="1" ht="11.25">
      <c r="A337" s="6245" t="s">
        <v>2183</v>
      </c>
      <c r="B337" s="6245" t="s">
        <v>14</v>
      </c>
      <c r="C337" s="6245" t="s">
        <v>3480</v>
      </c>
      <c r="D337" s="6245" t="s">
        <v>3481</v>
      </c>
      <c r="E337" s="6245" t="s">
        <v>3482</v>
      </c>
      <c r="F337" s="6245" t="s">
        <v>3483</v>
      </c>
      <c r="G337" s="6245" t="s">
        <v>24</v>
      </c>
      <c r="H337" s="6245" t="s">
        <v>24</v>
      </c>
      <c r="I337" s="6245" t="s">
        <v>714</v>
      </c>
    </row>
    <row customHeight="1" ht="11.25">
      <c r="A338" s="6245" t="s">
        <v>2183</v>
      </c>
      <c r="B338" s="6245" t="s">
        <v>14</v>
      </c>
      <c r="C338" s="6245" t="s">
        <v>3484</v>
      </c>
      <c r="D338" s="6245" t="s">
        <v>3485</v>
      </c>
      <c r="E338" s="6245" t="s">
        <v>3486</v>
      </c>
      <c r="F338" s="6245" t="s">
        <v>2202</v>
      </c>
      <c r="G338" s="6245" t="s">
        <v>24</v>
      </c>
      <c r="H338" s="6245" t="s">
        <v>24</v>
      </c>
      <c r="I338" s="6245" t="s">
        <v>714</v>
      </c>
    </row>
    <row customHeight="1" ht="11.25">
      <c r="A339" s="6245" t="s">
        <v>2183</v>
      </c>
      <c r="B339" s="6245" t="s">
        <v>14</v>
      </c>
      <c r="C339" s="6245" t="s">
        <v>3487</v>
      </c>
      <c r="D339" s="6245" t="s">
        <v>3488</v>
      </c>
      <c r="E339" s="6245" t="s">
        <v>3489</v>
      </c>
      <c r="F339" s="6245" t="s">
        <v>2358</v>
      </c>
      <c r="G339" s="6245" t="s">
        <v>3490</v>
      </c>
      <c r="H339" s="6245" t="s">
        <v>24</v>
      </c>
      <c r="I339" s="6245" t="s">
        <v>714</v>
      </c>
    </row>
    <row customHeight="1" ht="11.25">
      <c r="A340" s="6245" t="s">
        <v>2183</v>
      </c>
      <c r="B340" s="6245" t="s">
        <v>14</v>
      </c>
      <c r="C340" s="6245" t="s">
        <v>3491</v>
      </c>
      <c r="D340" s="6245" t="s">
        <v>3492</v>
      </c>
      <c r="E340" s="6245" t="s">
        <v>3493</v>
      </c>
      <c r="F340" s="6245" t="s">
        <v>2237</v>
      </c>
      <c r="G340" s="6245" t="s">
        <v>3494</v>
      </c>
      <c r="H340" s="6245" t="s">
        <v>24</v>
      </c>
      <c r="I340" s="6245" t="s">
        <v>714</v>
      </c>
    </row>
    <row customHeight="1" ht="11.25">
      <c r="A341" s="6245" t="s">
        <v>2183</v>
      </c>
      <c r="B341" s="6245" t="s">
        <v>14</v>
      </c>
      <c r="C341" s="6245" t="s">
        <v>3495</v>
      </c>
      <c r="D341" s="6245" t="s">
        <v>3496</v>
      </c>
      <c r="E341" s="6245" t="s">
        <v>3497</v>
      </c>
      <c r="F341" s="6245" t="s">
        <v>2217</v>
      </c>
      <c r="G341" s="6245" t="s">
        <v>24</v>
      </c>
      <c r="H341" s="6245" t="s">
        <v>24</v>
      </c>
      <c r="I341" s="6245" t="s">
        <v>714</v>
      </c>
    </row>
    <row customHeight="1" ht="11.25">
      <c r="A342" s="6245" t="s">
        <v>2183</v>
      </c>
      <c r="B342" s="6245" t="s">
        <v>14</v>
      </c>
      <c r="C342" s="6245" t="s">
        <v>3498</v>
      </c>
      <c r="D342" s="6245" t="s">
        <v>3499</v>
      </c>
      <c r="E342" s="6245" t="s">
        <v>3500</v>
      </c>
      <c r="F342" s="6245" t="s">
        <v>2217</v>
      </c>
      <c r="G342" s="6245" t="s">
        <v>3501</v>
      </c>
      <c r="H342" s="6245" t="s">
        <v>24</v>
      </c>
      <c r="I342" s="6245" t="s">
        <v>714</v>
      </c>
    </row>
    <row customHeight="1" ht="11.25">
      <c r="A343" s="6245" t="s">
        <v>2183</v>
      </c>
      <c r="B343" s="6245" t="s">
        <v>14</v>
      </c>
      <c r="C343" s="6245" t="s">
        <v>3502</v>
      </c>
      <c r="D343" s="6245" t="s">
        <v>3503</v>
      </c>
      <c r="E343" s="6245" t="s">
        <v>3504</v>
      </c>
      <c r="F343" s="6245" t="s">
        <v>2420</v>
      </c>
      <c r="G343" s="6245" t="s">
        <v>3505</v>
      </c>
      <c r="H343" s="6245" t="s">
        <v>24</v>
      </c>
      <c r="I343" s="6245" t="s">
        <v>714</v>
      </c>
    </row>
    <row customHeight="1" ht="11.25">
      <c r="A344" s="6245" t="s">
        <v>2183</v>
      </c>
      <c r="B344" s="6245" t="s">
        <v>14</v>
      </c>
      <c r="C344" s="6245" t="s">
        <v>3506</v>
      </c>
      <c r="D344" s="6245" t="s">
        <v>3507</v>
      </c>
      <c r="E344" s="6245" t="s">
        <v>3508</v>
      </c>
      <c r="F344" s="6245" t="s">
        <v>2278</v>
      </c>
      <c r="G344" s="6245" t="s">
        <v>24</v>
      </c>
      <c r="H344" s="6245" t="s">
        <v>24</v>
      </c>
      <c r="I344" s="6245" t="s">
        <v>714</v>
      </c>
    </row>
    <row customHeight="1" ht="11.25">
      <c r="A345" s="6245" t="s">
        <v>2183</v>
      </c>
      <c r="B345" s="6245" t="s">
        <v>14</v>
      </c>
      <c r="C345" s="6245" t="s">
        <v>3509</v>
      </c>
      <c r="D345" s="6245" t="s">
        <v>3510</v>
      </c>
      <c r="E345" s="6245" t="s">
        <v>3511</v>
      </c>
      <c r="F345" s="6245" t="s">
        <v>2313</v>
      </c>
      <c r="G345" s="6245" t="s">
        <v>3512</v>
      </c>
      <c r="H345" s="6245" t="s">
        <v>24</v>
      </c>
      <c r="I345" s="6245" t="s">
        <v>714</v>
      </c>
    </row>
    <row customHeight="1" ht="11.25">
      <c r="A346" s="6245" t="s">
        <v>2183</v>
      </c>
      <c r="B346" s="6245" t="s">
        <v>14</v>
      </c>
      <c r="C346" s="6245" t="s">
        <v>3513</v>
      </c>
      <c r="D346" s="6245" t="s">
        <v>3514</v>
      </c>
      <c r="E346" s="6245" t="s">
        <v>3515</v>
      </c>
      <c r="F346" s="6245" t="s">
        <v>2560</v>
      </c>
      <c r="G346" s="6245" t="s">
        <v>24</v>
      </c>
      <c r="H346" s="6245" t="s">
        <v>24</v>
      </c>
      <c r="I346" s="6245" t="s">
        <v>714</v>
      </c>
    </row>
    <row customHeight="1" ht="11.25">
      <c r="A347" s="6245" t="s">
        <v>2183</v>
      </c>
      <c r="B347" s="6245" t="s">
        <v>14</v>
      </c>
      <c r="C347" s="6245" t="s">
        <v>3516</v>
      </c>
      <c r="D347" s="6245" t="s">
        <v>3517</v>
      </c>
      <c r="E347" s="6245" t="s">
        <v>3518</v>
      </c>
      <c r="F347" s="6245" t="s">
        <v>2327</v>
      </c>
      <c r="G347" s="6245" t="s">
        <v>24</v>
      </c>
      <c r="H347" s="6245" t="s">
        <v>24</v>
      </c>
      <c r="I347" s="6245" t="s">
        <v>714</v>
      </c>
    </row>
    <row customHeight="1" ht="11.25">
      <c r="A348" s="6245" t="s">
        <v>2183</v>
      </c>
      <c r="B348" s="6245" t="s">
        <v>14</v>
      </c>
      <c r="C348" s="6245" t="s">
        <v>3519</v>
      </c>
      <c r="D348" s="6245" t="s">
        <v>3520</v>
      </c>
      <c r="E348" s="6245" t="s">
        <v>3521</v>
      </c>
      <c r="F348" s="6245" t="s">
        <v>2278</v>
      </c>
      <c r="G348" s="6245" t="s">
        <v>3522</v>
      </c>
      <c r="H348" s="6245" t="s">
        <v>24</v>
      </c>
      <c r="I348" s="6245" t="s">
        <v>714</v>
      </c>
    </row>
    <row customHeight="1" ht="11.25">
      <c r="A349" s="6245" t="s">
        <v>2183</v>
      </c>
      <c r="B349" s="6245" t="s">
        <v>14</v>
      </c>
      <c r="C349" s="6245" t="s">
        <v>3523</v>
      </c>
      <c r="D349" s="6245" t="s">
        <v>3524</v>
      </c>
      <c r="E349" s="6245" t="s">
        <v>3525</v>
      </c>
      <c r="F349" s="6245" t="s">
        <v>2313</v>
      </c>
      <c r="G349" s="6245" t="s">
        <v>3526</v>
      </c>
      <c r="H349" s="6245" t="s">
        <v>24</v>
      </c>
      <c r="I349" s="6245" t="s">
        <v>714</v>
      </c>
    </row>
    <row customHeight="1" ht="11.25">
      <c r="A350" s="6245" t="s">
        <v>2183</v>
      </c>
      <c r="B350" s="6245" t="s">
        <v>14</v>
      </c>
      <c r="C350" s="6245" t="s">
        <v>3527</v>
      </c>
      <c r="D350" s="6245" t="s">
        <v>3528</v>
      </c>
      <c r="E350" s="6245" t="s">
        <v>3529</v>
      </c>
      <c r="F350" s="6245" t="s">
        <v>3085</v>
      </c>
      <c r="G350" s="6245" t="s">
        <v>3530</v>
      </c>
      <c r="H350" s="6245" t="s">
        <v>24</v>
      </c>
      <c r="I350" s="6245" t="s">
        <v>714</v>
      </c>
    </row>
    <row customHeight="1" ht="11.25">
      <c r="A351" s="6245" t="s">
        <v>2183</v>
      </c>
      <c r="B351" s="6245" t="s">
        <v>14</v>
      </c>
      <c r="C351" s="6245" t="s">
        <v>3531</v>
      </c>
      <c r="D351" s="6245" t="s">
        <v>3532</v>
      </c>
      <c r="E351" s="6245" t="s">
        <v>3533</v>
      </c>
      <c r="F351" s="6245" t="s">
        <v>3534</v>
      </c>
      <c r="G351" s="6245" t="s">
        <v>3535</v>
      </c>
      <c r="H351" s="6245" t="s">
        <v>24</v>
      </c>
      <c r="I351" s="6245" t="s">
        <v>714</v>
      </c>
    </row>
    <row customHeight="1" ht="11.25">
      <c r="A352" s="6245" t="s">
        <v>2183</v>
      </c>
      <c r="B352" s="6245" t="s">
        <v>14</v>
      </c>
      <c r="C352" s="6245" t="s">
        <v>3536</v>
      </c>
      <c r="D352" s="6245" t="s">
        <v>3537</v>
      </c>
      <c r="E352" s="6245" t="s">
        <v>3538</v>
      </c>
      <c r="F352" s="6245" t="s">
        <v>2308</v>
      </c>
      <c r="G352" s="6245" t="s">
        <v>3539</v>
      </c>
      <c r="H352" s="6245" t="s">
        <v>24</v>
      </c>
      <c r="I352" s="6245" t="s">
        <v>714</v>
      </c>
    </row>
    <row customHeight="1" ht="11.25">
      <c r="A353" s="6245" t="s">
        <v>2183</v>
      </c>
      <c r="B353" s="6245" t="s">
        <v>14</v>
      </c>
      <c r="C353" s="6245" t="s">
        <v>3540</v>
      </c>
      <c r="D353" s="6245" t="s">
        <v>3541</v>
      </c>
      <c r="E353" s="6245" t="s">
        <v>3542</v>
      </c>
      <c r="F353" s="6245" t="s">
        <v>2720</v>
      </c>
      <c r="G353" s="6245" t="s">
        <v>24</v>
      </c>
      <c r="H353" s="6245" t="s">
        <v>24</v>
      </c>
      <c r="I353" s="6245" t="s">
        <v>714</v>
      </c>
    </row>
    <row customHeight="1" ht="11.25">
      <c r="A354" s="6245" t="s">
        <v>2183</v>
      </c>
      <c r="B354" s="6245" t="s">
        <v>14</v>
      </c>
      <c r="C354" s="6245" t="s">
        <v>3543</v>
      </c>
      <c r="D354" s="6245" t="s">
        <v>3544</v>
      </c>
      <c r="E354" s="6245" t="s">
        <v>3545</v>
      </c>
      <c r="F354" s="6245" t="s">
        <v>2197</v>
      </c>
      <c r="G354" s="6245" t="s">
        <v>3546</v>
      </c>
      <c r="H354" s="6245" t="s">
        <v>24</v>
      </c>
      <c r="I354" s="6245" t="s">
        <v>714</v>
      </c>
    </row>
    <row customHeight="1" ht="11.25">
      <c r="A355" s="6245" t="s">
        <v>2183</v>
      </c>
      <c r="B355" s="6245" t="s">
        <v>14</v>
      </c>
      <c r="C355" s="6245" t="s">
        <v>3547</v>
      </c>
      <c r="D355" s="6245" t="s">
        <v>3548</v>
      </c>
      <c r="E355" s="6245" t="s">
        <v>3549</v>
      </c>
      <c r="F355" s="6245" t="s">
        <v>3550</v>
      </c>
      <c r="G355" s="6245" t="s">
        <v>3455</v>
      </c>
      <c r="H355" s="6245" t="s">
        <v>24</v>
      </c>
      <c r="I355" s="6245" t="s">
        <v>714</v>
      </c>
    </row>
    <row customHeight="1" ht="11.25">
      <c r="A356" s="6245" t="s">
        <v>2183</v>
      </c>
      <c r="B356" s="6245" t="s">
        <v>14</v>
      </c>
      <c r="C356" s="6245" t="s">
        <v>3551</v>
      </c>
      <c r="D356" s="6245" t="s">
        <v>3552</v>
      </c>
      <c r="E356" s="6245" t="s">
        <v>3553</v>
      </c>
      <c r="F356" s="6245" t="s">
        <v>2586</v>
      </c>
      <c r="G356" s="6245" t="s">
        <v>24</v>
      </c>
      <c r="H356" s="6245" t="s">
        <v>24</v>
      </c>
      <c r="I356" s="6245" t="s">
        <v>714</v>
      </c>
    </row>
    <row customHeight="1" ht="11.25">
      <c r="A357" s="6245" t="s">
        <v>2183</v>
      </c>
      <c r="B357" s="6245" t="s">
        <v>14</v>
      </c>
      <c r="C357" s="6245" t="s">
        <v>3554</v>
      </c>
      <c r="D357" s="6245" t="s">
        <v>3555</v>
      </c>
      <c r="E357" s="6245" t="s">
        <v>3556</v>
      </c>
      <c r="F357" s="6245" t="s">
        <v>2586</v>
      </c>
      <c r="G357" s="6245" t="s">
        <v>3557</v>
      </c>
      <c r="H357" s="6245" t="s">
        <v>24</v>
      </c>
      <c r="I357" s="6245" t="s">
        <v>714</v>
      </c>
    </row>
    <row customHeight="1" ht="11.25">
      <c r="A358" s="6245" t="s">
        <v>2183</v>
      </c>
      <c r="B358" s="6245" t="s">
        <v>14</v>
      </c>
      <c r="C358" s="6245" t="s">
        <v>3558</v>
      </c>
      <c r="D358" s="6245" t="s">
        <v>3559</v>
      </c>
      <c r="E358" s="6245" t="s">
        <v>3560</v>
      </c>
      <c r="F358" s="6245" t="s">
        <v>2437</v>
      </c>
      <c r="G358" s="6245" t="s">
        <v>24</v>
      </c>
      <c r="H358" s="6245" t="s">
        <v>24</v>
      </c>
      <c r="I358" s="6245" t="s">
        <v>714</v>
      </c>
    </row>
    <row customHeight="1" ht="11.25">
      <c r="A359" s="6245" t="s">
        <v>2183</v>
      </c>
      <c r="B359" s="6245" t="s">
        <v>14</v>
      </c>
      <c r="C359" s="6245" t="s">
        <v>3561</v>
      </c>
      <c r="D359" s="6245" t="s">
        <v>3562</v>
      </c>
      <c r="E359" s="6245" t="s">
        <v>3563</v>
      </c>
      <c r="F359" s="6245" t="s">
        <v>2369</v>
      </c>
      <c r="G359" s="6245" t="s">
        <v>3564</v>
      </c>
      <c r="H359" s="6245" t="s">
        <v>24</v>
      </c>
      <c r="I359" s="6245" t="s">
        <v>714</v>
      </c>
    </row>
    <row customHeight="1" ht="11.25">
      <c r="A360" s="6245" t="s">
        <v>2183</v>
      </c>
      <c r="B360" s="6245" t="s">
        <v>14</v>
      </c>
      <c r="C360" s="6245" t="s">
        <v>3565</v>
      </c>
      <c r="D360" s="6245" t="s">
        <v>3566</v>
      </c>
      <c r="E360" s="6245" t="s">
        <v>3567</v>
      </c>
      <c r="F360" s="6245" t="s">
        <v>2340</v>
      </c>
      <c r="G360" s="6245" t="s">
        <v>24</v>
      </c>
      <c r="H360" s="6245" t="s">
        <v>24</v>
      </c>
      <c r="I360" s="6245" t="s">
        <v>714</v>
      </c>
    </row>
    <row customHeight="1" ht="11.25">
      <c r="A361" s="6245" t="s">
        <v>2183</v>
      </c>
      <c r="B361" s="6245" t="s">
        <v>14</v>
      </c>
      <c r="C361" s="6245" t="s">
        <v>3568</v>
      </c>
      <c r="D361" s="6245" t="s">
        <v>3569</v>
      </c>
      <c r="E361" s="6245" t="s">
        <v>3570</v>
      </c>
      <c r="F361" s="6245" t="s">
        <v>2720</v>
      </c>
      <c r="G361" s="6245" t="s">
        <v>24</v>
      </c>
      <c r="H361" s="6245" t="s">
        <v>24</v>
      </c>
      <c r="I361" s="6245" t="s">
        <v>714</v>
      </c>
    </row>
    <row customHeight="1" ht="11.25">
      <c r="A362" s="6245" t="s">
        <v>2183</v>
      </c>
      <c r="B362" s="6245" t="s">
        <v>14</v>
      </c>
      <c r="C362" s="6245" t="s">
        <v>3571</v>
      </c>
      <c r="D362" s="6245" t="s">
        <v>3572</v>
      </c>
      <c r="E362" s="6245" t="s">
        <v>3573</v>
      </c>
      <c r="F362" s="6245" t="s">
        <v>2420</v>
      </c>
      <c r="G362" s="6245" t="s">
        <v>24</v>
      </c>
      <c r="H362" s="6245" t="s">
        <v>24</v>
      </c>
      <c r="I362" s="6245" t="s">
        <v>714</v>
      </c>
    </row>
    <row customHeight="1" ht="11.25">
      <c r="A363" s="6245" t="s">
        <v>2183</v>
      </c>
      <c r="B363" s="6245" t="s">
        <v>14</v>
      </c>
      <c r="C363" s="6245" t="s">
        <v>3574</v>
      </c>
      <c r="D363" s="6245" t="s">
        <v>3575</v>
      </c>
      <c r="E363" s="6245" t="s">
        <v>3576</v>
      </c>
      <c r="F363" s="6245" t="s">
        <v>2197</v>
      </c>
      <c r="G363" s="6245" t="s">
        <v>3577</v>
      </c>
      <c r="H363" s="6245" t="s">
        <v>24</v>
      </c>
      <c r="I363" s="6245" t="s">
        <v>714</v>
      </c>
    </row>
    <row customHeight="1" ht="11.25">
      <c r="A364" s="6245" t="s">
        <v>2183</v>
      </c>
      <c r="B364" s="6245" t="s">
        <v>14</v>
      </c>
      <c r="C364" s="6245" t="s">
        <v>3578</v>
      </c>
      <c r="D364" s="6245" t="s">
        <v>3579</v>
      </c>
      <c r="E364" s="6245" t="s">
        <v>3580</v>
      </c>
      <c r="F364" s="6245" t="s">
        <v>2353</v>
      </c>
      <c r="G364" s="6245" t="s">
        <v>3581</v>
      </c>
      <c r="H364" s="6245" t="s">
        <v>24</v>
      </c>
      <c r="I364" s="6245" t="s">
        <v>714</v>
      </c>
    </row>
    <row customHeight="1" ht="11.25">
      <c r="A365" s="6245" t="s">
        <v>2183</v>
      </c>
      <c r="B365" s="6245" t="s">
        <v>14</v>
      </c>
      <c r="C365" s="6245" t="s">
        <v>3582</v>
      </c>
      <c r="D365" s="6245" t="s">
        <v>3583</v>
      </c>
      <c r="E365" s="6245" t="s">
        <v>3584</v>
      </c>
      <c r="F365" s="6245" t="s">
        <v>2407</v>
      </c>
      <c r="G365" s="6245" t="s">
        <v>3585</v>
      </c>
      <c r="H365" s="6245" t="s">
        <v>24</v>
      </c>
      <c r="I365" s="6245" t="s">
        <v>714</v>
      </c>
    </row>
    <row customHeight="1" ht="11.25">
      <c r="A366" s="6245" t="s">
        <v>2183</v>
      </c>
      <c r="B366" s="6245" t="s">
        <v>14</v>
      </c>
      <c r="C366" s="6245" t="s">
        <v>3586</v>
      </c>
      <c r="D366" s="6245" t="s">
        <v>3587</v>
      </c>
      <c r="E366" s="6245" t="s">
        <v>3588</v>
      </c>
      <c r="F366" s="6245" t="s">
        <v>2308</v>
      </c>
      <c r="G366" s="6245" t="s">
        <v>3589</v>
      </c>
      <c r="H366" s="6245" t="s">
        <v>24</v>
      </c>
      <c r="I366" s="6245" t="s">
        <v>714</v>
      </c>
    </row>
    <row customHeight="1" ht="11.25">
      <c r="A367" s="6245" t="s">
        <v>2183</v>
      </c>
      <c r="B367" s="6245" t="s">
        <v>14</v>
      </c>
      <c r="C367" s="6245" t="s">
        <v>3590</v>
      </c>
      <c r="D367" s="6245" t="s">
        <v>3591</v>
      </c>
      <c r="E367" s="6245" t="s">
        <v>3592</v>
      </c>
      <c r="F367" s="6245" t="s">
        <v>3593</v>
      </c>
      <c r="G367" s="6245" t="s">
        <v>24</v>
      </c>
      <c r="H367" s="6245" t="s">
        <v>24</v>
      </c>
      <c r="I367" s="6245" t="s">
        <v>714</v>
      </c>
    </row>
    <row customHeight="1" ht="11.25">
      <c r="A368" s="6245" t="s">
        <v>2183</v>
      </c>
      <c r="B368" s="6245" t="s">
        <v>14</v>
      </c>
      <c r="C368" s="6245" t="s">
        <v>3594</v>
      </c>
      <c r="D368" s="6245" t="s">
        <v>3595</v>
      </c>
      <c r="E368" s="6245" t="s">
        <v>3596</v>
      </c>
      <c r="F368" s="6245" t="s">
        <v>3597</v>
      </c>
      <c r="G368" s="6245" t="s">
        <v>24</v>
      </c>
      <c r="H368" s="6245" t="s">
        <v>24</v>
      </c>
      <c r="I368" s="6245" t="s">
        <v>714</v>
      </c>
    </row>
    <row customHeight="1" ht="11.25">
      <c r="A369" s="6245" t="s">
        <v>2183</v>
      </c>
      <c r="B369" s="6245" t="s">
        <v>14</v>
      </c>
      <c r="C369" s="6245" t="s">
        <v>3598</v>
      </c>
      <c r="D369" s="6245" t="s">
        <v>3599</v>
      </c>
      <c r="E369" s="6245" t="s">
        <v>3600</v>
      </c>
      <c r="F369" s="6245" t="s">
        <v>2369</v>
      </c>
      <c r="G369" s="6245" t="s">
        <v>24</v>
      </c>
      <c r="H369" s="6245" t="s">
        <v>24</v>
      </c>
      <c r="I369" s="6245" t="s">
        <v>714</v>
      </c>
    </row>
    <row customHeight="1" ht="11.25">
      <c r="A370" s="6245" t="s">
        <v>2183</v>
      </c>
      <c r="B370" s="6245" t="s">
        <v>14</v>
      </c>
      <c r="C370" s="6245" t="s">
        <v>3601</v>
      </c>
      <c r="D370" s="6245" t="s">
        <v>3602</v>
      </c>
      <c r="E370" s="6245" t="s">
        <v>3603</v>
      </c>
      <c r="F370" s="6245" t="s">
        <v>2308</v>
      </c>
      <c r="G370" s="6245" t="s">
        <v>3604</v>
      </c>
      <c r="H370" s="6245" t="s">
        <v>24</v>
      </c>
      <c r="I370" s="6245" t="s">
        <v>714</v>
      </c>
    </row>
    <row customHeight="1" ht="11.25">
      <c r="A371" s="6245" t="s">
        <v>2183</v>
      </c>
      <c r="B371" s="6245" t="s">
        <v>14</v>
      </c>
      <c r="C371" s="6245" t="s">
        <v>3605</v>
      </c>
      <c r="D371" s="6245" t="s">
        <v>3606</v>
      </c>
      <c r="E371" s="6245" t="s">
        <v>3607</v>
      </c>
      <c r="F371" s="6245" t="s">
        <v>2560</v>
      </c>
      <c r="G371" s="6245" t="s">
        <v>3608</v>
      </c>
      <c r="H371" s="6245" t="s">
        <v>24</v>
      </c>
      <c r="I371" s="6245" t="s">
        <v>714</v>
      </c>
    </row>
    <row customHeight="1" ht="11.25">
      <c r="A372" s="6245" t="s">
        <v>2183</v>
      </c>
      <c r="B372" s="6245" t="s">
        <v>14</v>
      </c>
      <c r="C372" s="6245" t="s">
        <v>3609</v>
      </c>
      <c r="D372" s="6245" t="s">
        <v>3610</v>
      </c>
      <c r="E372" s="6245" t="s">
        <v>3611</v>
      </c>
      <c r="F372" s="6245" t="s">
        <v>2308</v>
      </c>
      <c r="G372" s="6245" t="s">
        <v>3612</v>
      </c>
      <c r="H372" s="6245" t="s">
        <v>24</v>
      </c>
      <c r="I372" s="6245" t="s">
        <v>714</v>
      </c>
    </row>
    <row customHeight="1" ht="11.25">
      <c r="A373" s="6245" t="s">
        <v>2183</v>
      </c>
      <c r="B373" s="6245" t="s">
        <v>14</v>
      </c>
      <c r="C373" s="6245" t="s">
        <v>3613</v>
      </c>
      <c r="D373" s="6245" t="s">
        <v>3614</v>
      </c>
      <c r="E373" s="6245" t="s">
        <v>3615</v>
      </c>
      <c r="F373" s="6245" t="s">
        <v>2291</v>
      </c>
      <c r="G373" s="6245" t="s">
        <v>3616</v>
      </c>
      <c r="H373" s="6245" t="s">
        <v>24</v>
      </c>
      <c r="I373" s="6245" t="s">
        <v>714</v>
      </c>
    </row>
    <row customHeight="1" ht="11.25">
      <c r="A374" s="6245" t="s">
        <v>2183</v>
      </c>
      <c r="B374" s="6245" t="s">
        <v>14</v>
      </c>
      <c r="C374" s="6245" t="s">
        <v>3617</v>
      </c>
      <c r="D374" s="6245" t="s">
        <v>3618</v>
      </c>
      <c r="E374" s="6245" t="s">
        <v>3619</v>
      </c>
      <c r="F374" s="6245" t="s">
        <v>2560</v>
      </c>
      <c r="G374" s="6245" t="s">
        <v>3620</v>
      </c>
      <c r="H374" s="6245" t="s">
        <v>24</v>
      </c>
      <c r="I374" s="6245" t="s">
        <v>714</v>
      </c>
    </row>
    <row customHeight="1" ht="11.25">
      <c r="A375" s="6245" t="s">
        <v>2183</v>
      </c>
      <c r="B375" s="6245" t="s">
        <v>14</v>
      </c>
      <c r="C375" s="6245" t="s">
        <v>3621</v>
      </c>
      <c r="D375" s="6245" t="s">
        <v>3622</v>
      </c>
      <c r="E375" s="6245" t="s">
        <v>3623</v>
      </c>
      <c r="F375" s="6245" t="s">
        <v>2202</v>
      </c>
      <c r="G375" s="6245" t="s">
        <v>24</v>
      </c>
      <c r="H375" s="6245" t="s">
        <v>24</v>
      </c>
      <c r="I375" s="6245" t="s">
        <v>714</v>
      </c>
    </row>
    <row customHeight="1" ht="11.25">
      <c r="A376" s="6245" t="s">
        <v>2183</v>
      </c>
      <c r="B376" s="6245" t="s">
        <v>14</v>
      </c>
      <c r="C376" s="6245" t="s">
        <v>3624</v>
      </c>
      <c r="D376" s="6245" t="s">
        <v>3625</v>
      </c>
      <c r="E376" s="6245" t="s">
        <v>3626</v>
      </c>
      <c r="F376" s="6245" t="s">
        <v>2197</v>
      </c>
      <c r="G376" s="6245" t="s">
        <v>3627</v>
      </c>
      <c r="H376" s="6245" t="s">
        <v>24</v>
      </c>
      <c r="I376" s="6245" t="s">
        <v>714</v>
      </c>
    </row>
    <row customHeight="1" ht="11.25">
      <c r="A377" s="6245" t="s">
        <v>2183</v>
      </c>
      <c r="B377" s="6245" t="s">
        <v>14</v>
      </c>
      <c r="C377" s="6245" t="s">
        <v>3628</v>
      </c>
      <c r="D377" s="6245" t="s">
        <v>3629</v>
      </c>
      <c r="E377" s="6245" t="s">
        <v>3630</v>
      </c>
      <c r="F377" s="6245" t="s">
        <v>2197</v>
      </c>
      <c r="G377" s="6245" t="s">
        <v>3631</v>
      </c>
      <c r="H377" s="6245" t="s">
        <v>24</v>
      </c>
      <c r="I377" s="6245" t="s">
        <v>714</v>
      </c>
    </row>
    <row customHeight="1" ht="11.25">
      <c r="A378" s="6245" t="s">
        <v>2183</v>
      </c>
      <c r="B378" s="6245" t="s">
        <v>14</v>
      </c>
      <c r="C378" s="6245" t="s">
        <v>3632</v>
      </c>
      <c r="D378" s="6245" t="s">
        <v>3633</v>
      </c>
      <c r="E378" s="6245" t="s">
        <v>3634</v>
      </c>
      <c r="F378" s="6245" t="s">
        <v>2291</v>
      </c>
      <c r="G378" s="6245" t="s">
        <v>3635</v>
      </c>
      <c r="H378" s="6245" t="s">
        <v>24</v>
      </c>
      <c r="I378" s="6245" t="s">
        <v>714</v>
      </c>
    </row>
    <row customHeight="1" ht="11.25">
      <c r="A379" s="6245" t="s">
        <v>2183</v>
      </c>
      <c r="B379" s="6245" t="s">
        <v>14</v>
      </c>
      <c r="C379" s="6245" t="s">
        <v>3636</v>
      </c>
      <c r="D379" s="6245" t="s">
        <v>3637</v>
      </c>
      <c r="E379" s="6245" t="s">
        <v>3638</v>
      </c>
      <c r="F379" s="6245" t="s">
        <v>2278</v>
      </c>
      <c r="G379" s="6245" t="s">
        <v>3639</v>
      </c>
      <c r="H379" s="6245" t="s">
        <v>24</v>
      </c>
      <c r="I379" s="6245" t="s">
        <v>714</v>
      </c>
    </row>
    <row customHeight="1" ht="11.25">
      <c r="A380" s="6245" t="s">
        <v>2183</v>
      </c>
      <c r="B380" s="6245" t="s">
        <v>14</v>
      </c>
      <c r="C380" s="6245" t="s">
        <v>3640</v>
      </c>
      <c r="D380" s="6245" t="s">
        <v>3641</v>
      </c>
      <c r="E380" s="6245" t="s">
        <v>3642</v>
      </c>
      <c r="F380" s="6245" t="s">
        <v>3085</v>
      </c>
      <c r="G380" s="6245" t="s">
        <v>24</v>
      </c>
      <c r="H380" s="6245" t="s">
        <v>24</v>
      </c>
      <c r="I380" s="6245" t="s">
        <v>714</v>
      </c>
    </row>
    <row customHeight="1" ht="11.25">
      <c r="A381" s="6245" t="s">
        <v>2183</v>
      </c>
      <c r="B381" s="6245" t="s">
        <v>14</v>
      </c>
      <c r="C381" s="6245" t="s">
        <v>3643</v>
      </c>
      <c r="D381" s="6245" t="s">
        <v>3644</v>
      </c>
      <c r="E381" s="6245" t="s">
        <v>3645</v>
      </c>
      <c r="F381" s="6245" t="s">
        <v>3122</v>
      </c>
      <c r="G381" s="6245" t="s">
        <v>24</v>
      </c>
      <c r="H381" s="6245" t="s">
        <v>24</v>
      </c>
      <c r="I381" s="6245" t="s">
        <v>714</v>
      </c>
    </row>
    <row customHeight="1" ht="11.25">
      <c r="A382" s="6245" t="s">
        <v>2183</v>
      </c>
      <c r="B382" s="6245" t="s">
        <v>14</v>
      </c>
      <c r="C382" s="6245" t="s">
        <v>3646</v>
      </c>
      <c r="D382" s="6245" t="s">
        <v>3647</v>
      </c>
      <c r="E382" s="6245" t="s">
        <v>3648</v>
      </c>
      <c r="F382" s="6245" t="s">
        <v>2353</v>
      </c>
      <c r="G382" s="6245" t="s">
        <v>3649</v>
      </c>
      <c r="H382" s="6245" t="s">
        <v>24</v>
      </c>
      <c r="I382" s="6245" t="s">
        <v>714</v>
      </c>
    </row>
    <row customHeight="1" ht="11.25">
      <c r="A383" s="6245" t="s">
        <v>2183</v>
      </c>
      <c r="B383" s="6245" t="s">
        <v>14</v>
      </c>
      <c r="C383" s="6245" t="s">
        <v>3650</v>
      </c>
      <c r="D383" s="6245" t="s">
        <v>3651</v>
      </c>
      <c r="E383" s="6245" t="s">
        <v>3652</v>
      </c>
      <c r="F383" s="6245" t="s">
        <v>3653</v>
      </c>
      <c r="G383" s="6245" t="s">
        <v>3654</v>
      </c>
      <c r="H383" s="6245" t="s">
        <v>24</v>
      </c>
      <c r="I383" s="6245" t="s">
        <v>714</v>
      </c>
    </row>
    <row customHeight="1" ht="11.25">
      <c r="A384" s="6245" t="s">
        <v>2183</v>
      </c>
      <c r="B384" s="6245" t="s">
        <v>14</v>
      </c>
      <c r="C384" s="6245" t="s">
        <v>3655</v>
      </c>
      <c r="D384" s="6245" t="s">
        <v>3656</v>
      </c>
      <c r="E384" s="6245" t="s">
        <v>3657</v>
      </c>
      <c r="F384" s="6245" t="s">
        <v>2560</v>
      </c>
      <c r="G384" s="6245" t="s">
        <v>3658</v>
      </c>
      <c r="H384" s="6245" t="s">
        <v>24</v>
      </c>
      <c r="I384" s="6245" t="s">
        <v>714</v>
      </c>
    </row>
    <row customHeight="1" ht="11.25">
      <c r="A385" s="6245" t="s">
        <v>2183</v>
      </c>
      <c r="B385" s="6245" t="s">
        <v>14</v>
      </c>
      <c r="C385" s="6245" t="s">
        <v>3659</v>
      </c>
      <c r="D385" s="6245" t="s">
        <v>3660</v>
      </c>
      <c r="E385" s="6245" t="s">
        <v>3661</v>
      </c>
      <c r="F385" s="6245" t="s">
        <v>2197</v>
      </c>
      <c r="G385" s="6245" t="s">
        <v>3662</v>
      </c>
      <c r="H385" s="6245" t="s">
        <v>24</v>
      </c>
      <c r="I385" s="6245" t="s">
        <v>714</v>
      </c>
    </row>
    <row customHeight="1" ht="11.25">
      <c r="A386" s="6245" t="s">
        <v>2183</v>
      </c>
      <c r="B386" s="6245" t="s">
        <v>14</v>
      </c>
      <c r="C386" s="6245" t="s">
        <v>3663</v>
      </c>
      <c r="D386" s="6245" t="s">
        <v>3664</v>
      </c>
      <c r="E386" s="6245" t="s">
        <v>3665</v>
      </c>
      <c r="F386" s="6245" t="s">
        <v>2523</v>
      </c>
      <c r="G386" s="6245" t="s">
        <v>3666</v>
      </c>
      <c r="H386" s="6245" t="s">
        <v>24</v>
      </c>
      <c r="I386" s="6245" t="s">
        <v>714</v>
      </c>
    </row>
    <row customHeight="1" ht="11.25">
      <c r="A387" s="6245" t="s">
        <v>2183</v>
      </c>
      <c r="B387" s="6245" t="s">
        <v>14</v>
      </c>
      <c r="C387" s="6245" t="s">
        <v>3667</v>
      </c>
      <c r="D387" s="6245" t="s">
        <v>3668</v>
      </c>
      <c r="E387" s="6245" t="s">
        <v>3669</v>
      </c>
      <c r="F387" s="6245" t="s">
        <v>2402</v>
      </c>
      <c r="G387" s="6245" t="s">
        <v>24</v>
      </c>
      <c r="H387" s="6245" t="s">
        <v>24</v>
      </c>
      <c r="I387" s="6245" t="s">
        <v>714</v>
      </c>
    </row>
    <row customHeight="1" ht="11.25">
      <c r="A388" s="6245" t="s">
        <v>2183</v>
      </c>
      <c r="B388" s="6245" t="s">
        <v>14</v>
      </c>
      <c r="C388" s="6245" t="s">
        <v>3670</v>
      </c>
      <c r="D388" s="6245" t="s">
        <v>3671</v>
      </c>
      <c r="E388" s="6245" t="s">
        <v>3672</v>
      </c>
      <c r="F388" s="6245" t="s">
        <v>2318</v>
      </c>
      <c r="G388" s="6245" t="s">
        <v>24</v>
      </c>
      <c r="H388" s="6245" t="s">
        <v>24</v>
      </c>
      <c r="I388" s="6245" t="s">
        <v>714</v>
      </c>
    </row>
    <row customHeight="1" ht="11.25">
      <c r="A389" s="6245" t="s">
        <v>2183</v>
      </c>
      <c r="B389" s="6245" t="s">
        <v>14</v>
      </c>
      <c r="C389" s="6245" t="s">
        <v>3673</v>
      </c>
      <c r="D389" s="6245" t="s">
        <v>3674</v>
      </c>
      <c r="E389" s="6245" t="s">
        <v>3675</v>
      </c>
      <c r="F389" s="6245" t="s">
        <v>3676</v>
      </c>
      <c r="G389" s="6245" t="s">
        <v>24</v>
      </c>
      <c r="H389" s="6245" t="s">
        <v>24</v>
      </c>
      <c r="I389" s="6245" t="s">
        <v>714</v>
      </c>
    </row>
    <row customHeight="1" ht="11.25">
      <c r="A390" s="6245" t="s">
        <v>2183</v>
      </c>
      <c r="B390" s="6245" t="s">
        <v>14</v>
      </c>
      <c r="C390" s="6245" t="s">
        <v>3677</v>
      </c>
      <c r="D390" s="6245" t="s">
        <v>3678</v>
      </c>
      <c r="E390" s="6245" t="s">
        <v>3679</v>
      </c>
      <c r="F390" s="6245" t="s">
        <v>2452</v>
      </c>
      <c r="G390" s="6245" t="s">
        <v>24</v>
      </c>
      <c r="H390" s="6245" t="s">
        <v>24</v>
      </c>
      <c r="I390" s="6245" t="s">
        <v>714</v>
      </c>
    </row>
    <row customHeight="1" ht="11.25">
      <c r="A391" s="6245" t="s">
        <v>2183</v>
      </c>
      <c r="B391" s="6245" t="s">
        <v>14</v>
      </c>
      <c r="C391" s="6245" t="s">
        <v>3680</v>
      </c>
      <c r="D391" s="6245" t="s">
        <v>3681</v>
      </c>
      <c r="E391" s="6245" t="s">
        <v>3682</v>
      </c>
      <c r="F391" s="6245" t="s">
        <v>2749</v>
      </c>
      <c r="G391" s="6245" t="s">
        <v>24</v>
      </c>
      <c r="H391" s="6245" t="s">
        <v>24</v>
      </c>
      <c r="I391" s="6245" t="s">
        <v>714</v>
      </c>
    </row>
    <row customHeight="1" ht="11.25">
      <c r="A392" s="6245" t="s">
        <v>2183</v>
      </c>
      <c r="B392" s="6245" t="s">
        <v>14</v>
      </c>
      <c r="C392" s="6245" t="s">
        <v>3683</v>
      </c>
      <c r="D392" s="6245" t="s">
        <v>3684</v>
      </c>
      <c r="E392" s="6245" t="s">
        <v>3685</v>
      </c>
      <c r="F392" s="6245" t="s">
        <v>2983</v>
      </c>
      <c r="G392" s="6245" t="s">
        <v>24</v>
      </c>
      <c r="H392" s="6245" t="s">
        <v>24</v>
      </c>
      <c r="I392" s="6245" t="s">
        <v>714</v>
      </c>
    </row>
    <row customHeight="1" ht="11.25">
      <c r="A393" s="6245" t="s">
        <v>2183</v>
      </c>
      <c r="B393" s="6245" t="s">
        <v>14</v>
      </c>
      <c r="C393" s="6245" t="s">
        <v>3686</v>
      </c>
      <c r="D393" s="6245" t="s">
        <v>3687</v>
      </c>
      <c r="E393" s="6245" t="s">
        <v>3688</v>
      </c>
      <c r="F393" s="6245" t="s">
        <v>2369</v>
      </c>
      <c r="G393" s="6245" t="s">
        <v>3689</v>
      </c>
      <c r="H393" s="6245" t="s">
        <v>24</v>
      </c>
      <c r="I393" s="6245" t="s">
        <v>714</v>
      </c>
    </row>
    <row customHeight="1" ht="11.25">
      <c r="A394" s="6245" t="s">
        <v>2183</v>
      </c>
      <c r="B394" s="6245" t="s">
        <v>14</v>
      </c>
      <c r="C394" s="6245" t="s">
        <v>3690</v>
      </c>
      <c r="D394" s="6245" t="s">
        <v>3691</v>
      </c>
      <c r="E394" s="6245" t="s">
        <v>3692</v>
      </c>
      <c r="F394" s="6245" t="s">
        <v>2385</v>
      </c>
      <c r="G394" s="6245" t="s">
        <v>3693</v>
      </c>
      <c r="H394" s="6245" t="s">
        <v>24</v>
      </c>
      <c r="I394" s="6245" t="s">
        <v>714</v>
      </c>
    </row>
    <row customHeight="1" ht="11.25">
      <c r="A395" s="6245" t="s">
        <v>2183</v>
      </c>
      <c r="B395" s="6245" t="s">
        <v>14</v>
      </c>
      <c r="C395" s="6245" t="s">
        <v>3694</v>
      </c>
      <c r="D395" s="6245" t="s">
        <v>3695</v>
      </c>
      <c r="E395" s="6245" t="s">
        <v>3696</v>
      </c>
      <c r="F395" s="6245" t="s">
        <v>3697</v>
      </c>
      <c r="G395" s="6245" t="s">
        <v>24</v>
      </c>
      <c r="H395" s="6245" t="s">
        <v>24</v>
      </c>
      <c r="I395" s="6245" t="s">
        <v>714</v>
      </c>
    </row>
    <row customHeight="1" ht="11.25">
      <c r="A396" s="6245" t="s">
        <v>2183</v>
      </c>
      <c r="B396" s="6245" t="s">
        <v>14</v>
      </c>
      <c r="C396" s="6245" t="s">
        <v>3698</v>
      </c>
      <c r="D396" s="6245" t="s">
        <v>3699</v>
      </c>
      <c r="E396" s="6245" t="s">
        <v>3700</v>
      </c>
      <c r="F396" s="6245" t="s">
        <v>2385</v>
      </c>
      <c r="G396" s="6245" t="s">
        <v>24</v>
      </c>
      <c r="H396" s="6245" t="s">
        <v>24</v>
      </c>
      <c r="I396" s="6245" t="s">
        <v>714</v>
      </c>
    </row>
    <row customHeight="1" ht="11.25">
      <c r="A397" s="6245" t="s">
        <v>2183</v>
      </c>
      <c r="B397" s="6245" t="s">
        <v>14</v>
      </c>
      <c r="C397" s="6245" t="s">
        <v>3701</v>
      </c>
      <c r="D397" s="6245" t="s">
        <v>3702</v>
      </c>
      <c r="E397" s="6245" t="s">
        <v>3703</v>
      </c>
      <c r="F397" s="6245" t="s">
        <v>2385</v>
      </c>
      <c r="G397" s="6245" t="s">
        <v>3704</v>
      </c>
      <c r="H397" s="6245" t="s">
        <v>24</v>
      </c>
      <c r="I397" s="6245" t="s">
        <v>714</v>
      </c>
    </row>
    <row customHeight="1" ht="11.25">
      <c r="A398" s="6245" t="s">
        <v>2183</v>
      </c>
      <c r="B398" s="6245" t="s">
        <v>14</v>
      </c>
      <c r="C398" s="6245" t="s">
        <v>3705</v>
      </c>
      <c r="D398" s="6245" t="s">
        <v>3706</v>
      </c>
      <c r="E398" s="6245" t="s">
        <v>3707</v>
      </c>
      <c r="F398" s="6245" t="s">
        <v>2369</v>
      </c>
      <c r="G398" s="6245" t="s">
        <v>24</v>
      </c>
      <c r="H398" s="6245" t="s">
        <v>3708</v>
      </c>
      <c r="I398" s="6245" t="s">
        <v>714</v>
      </c>
    </row>
    <row customHeight="1" ht="11.25">
      <c r="A399" s="6245" t="s">
        <v>2183</v>
      </c>
      <c r="B399" s="6245" t="s">
        <v>14</v>
      </c>
      <c r="C399" s="6245" t="s">
        <v>3709</v>
      </c>
      <c r="D399" s="6245" t="s">
        <v>3710</v>
      </c>
      <c r="E399" s="6245" t="s">
        <v>3711</v>
      </c>
      <c r="F399" s="6245" t="s">
        <v>2202</v>
      </c>
      <c r="G399" s="6245" t="s">
        <v>3712</v>
      </c>
      <c r="H399" s="6245" t="s">
        <v>24</v>
      </c>
      <c r="I399" s="6245" t="s">
        <v>714</v>
      </c>
    </row>
    <row customHeight="1" ht="11.25">
      <c r="A400" s="6245" t="s">
        <v>2183</v>
      </c>
      <c r="B400" s="6245" t="s">
        <v>14</v>
      </c>
      <c r="C400" s="6245" t="s">
        <v>3713</v>
      </c>
      <c r="D400" s="6245" t="s">
        <v>3714</v>
      </c>
      <c r="E400" s="6245" t="s">
        <v>3696</v>
      </c>
      <c r="F400" s="6245" t="s">
        <v>3715</v>
      </c>
      <c r="G400" s="6245" t="s">
        <v>3716</v>
      </c>
      <c r="H400" s="6245" t="s">
        <v>24</v>
      </c>
      <c r="I400" s="6245" t="s">
        <v>714</v>
      </c>
    </row>
    <row customHeight="1" ht="11.25">
      <c r="A401" s="6245" t="s">
        <v>2183</v>
      </c>
      <c r="B401" s="6245" t="s">
        <v>14</v>
      </c>
      <c r="C401" s="6245" t="s">
        <v>3717</v>
      </c>
      <c r="D401" s="6245" t="s">
        <v>3718</v>
      </c>
      <c r="E401" s="6245" t="s">
        <v>3719</v>
      </c>
      <c r="F401" s="6245" t="s">
        <v>3720</v>
      </c>
      <c r="G401" s="6245" t="s">
        <v>3721</v>
      </c>
      <c r="H401" s="6245" t="s">
        <v>24</v>
      </c>
      <c r="I401" s="6245" t="s">
        <v>714</v>
      </c>
    </row>
    <row customHeight="1" ht="11.25">
      <c r="A402" s="6245" t="s">
        <v>2183</v>
      </c>
      <c r="B402" s="6245" t="s">
        <v>14</v>
      </c>
      <c r="C402" s="6245" t="s">
        <v>3722</v>
      </c>
      <c r="D402" s="6245" t="s">
        <v>3723</v>
      </c>
      <c r="E402" s="6245" t="s">
        <v>3724</v>
      </c>
      <c r="F402" s="6245" t="s">
        <v>3725</v>
      </c>
      <c r="G402" s="6245" t="s">
        <v>3726</v>
      </c>
      <c r="H402" s="6245" t="s">
        <v>24</v>
      </c>
      <c r="I402" s="6245" t="s">
        <v>714</v>
      </c>
    </row>
    <row customHeight="1" ht="11.25">
      <c r="A403" s="6245" t="s">
        <v>2183</v>
      </c>
      <c r="B403" s="6245" t="s">
        <v>14</v>
      </c>
      <c r="C403" s="6245" t="s">
        <v>3727</v>
      </c>
      <c r="D403" s="6245" t="s">
        <v>3728</v>
      </c>
      <c r="E403" s="6245" t="s">
        <v>3729</v>
      </c>
      <c r="F403" s="6245" t="s">
        <v>2197</v>
      </c>
      <c r="G403" s="6245" t="s">
        <v>24</v>
      </c>
      <c r="H403" s="6245" t="s">
        <v>24</v>
      </c>
      <c r="I403" s="6245" t="s">
        <v>714</v>
      </c>
    </row>
    <row customHeight="1" ht="11.25">
      <c r="A404" s="6245" t="s">
        <v>2183</v>
      </c>
      <c r="B404" s="6245" t="s">
        <v>14</v>
      </c>
      <c r="C404" s="6245" t="s">
        <v>3730</v>
      </c>
      <c r="D404" s="6245" t="s">
        <v>3731</v>
      </c>
      <c r="E404" s="6245" t="s">
        <v>3732</v>
      </c>
      <c r="F404" s="6245" t="s">
        <v>2237</v>
      </c>
      <c r="G404" s="6245" t="s">
        <v>3733</v>
      </c>
      <c r="H404" s="6245" t="s">
        <v>24</v>
      </c>
      <c r="I404" s="6245" t="s">
        <v>714</v>
      </c>
    </row>
    <row customHeight="1" ht="11.25">
      <c r="A405" s="6245" t="s">
        <v>2183</v>
      </c>
      <c r="B405" s="6245" t="s">
        <v>14</v>
      </c>
      <c r="C405" s="6245" t="s">
        <v>3734</v>
      </c>
      <c r="D405" s="6245" t="s">
        <v>3735</v>
      </c>
      <c r="E405" s="6245" t="s">
        <v>3736</v>
      </c>
      <c r="F405" s="6245" t="s">
        <v>2437</v>
      </c>
      <c r="G405" s="6245" t="s">
        <v>3737</v>
      </c>
      <c r="H405" s="6245" t="s">
        <v>24</v>
      </c>
      <c r="I405" s="6245" t="s">
        <v>714</v>
      </c>
    </row>
    <row customHeight="1" ht="11.25">
      <c r="A406" s="6245" t="s">
        <v>2183</v>
      </c>
      <c r="B406" s="6245" t="s">
        <v>14</v>
      </c>
      <c r="C406" s="6245" t="s">
        <v>3738</v>
      </c>
      <c r="D406" s="6245" t="s">
        <v>3739</v>
      </c>
      <c r="E406" s="6245" t="s">
        <v>3740</v>
      </c>
      <c r="F406" s="6245" t="s">
        <v>2202</v>
      </c>
      <c r="G406" s="6245" t="s">
        <v>3741</v>
      </c>
      <c r="H406" s="6245" t="s">
        <v>24</v>
      </c>
      <c r="I406" s="6245" t="s">
        <v>714</v>
      </c>
    </row>
    <row customHeight="1" ht="11.25">
      <c r="A407" s="6245" t="s">
        <v>2183</v>
      </c>
      <c r="B407" s="6245" t="s">
        <v>14</v>
      </c>
      <c r="C407" s="6245" t="s">
        <v>3742</v>
      </c>
      <c r="D407" s="6245" t="s">
        <v>3743</v>
      </c>
      <c r="E407" s="6245" t="s">
        <v>3744</v>
      </c>
      <c r="F407" s="6245" t="s">
        <v>2327</v>
      </c>
      <c r="G407" s="6245" t="s">
        <v>24</v>
      </c>
      <c r="H407" s="6245" t="s">
        <v>24</v>
      </c>
      <c r="I407" s="6245" t="s">
        <v>714</v>
      </c>
    </row>
    <row customHeight="1" ht="11.25">
      <c r="A408" s="6245" t="s">
        <v>2183</v>
      </c>
      <c r="B408" s="6245" t="s">
        <v>14</v>
      </c>
      <c r="C408" s="6245" t="s">
        <v>3745</v>
      </c>
      <c r="D408" s="6245" t="s">
        <v>3746</v>
      </c>
      <c r="E408" s="6245" t="s">
        <v>3747</v>
      </c>
      <c r="F408" s="6245" t="s">
        <v>2212</v>
      </c>
      <c r="G408" s="6245" t="s">
        <v>24</v>
      </c>
      <c r="H408" s="6245" t="s">
        <v>24</v>
      </c>
      <c r="I408" s="6245" t="s">
        <v>714</v>
      </c>
    </row>
    <row customHeight="1" ht="11.25">
      <c r="A409" s="6245" t="s">
        <v>2183</v>
      </c>
      <c r="B409" s="6245" t="s">
        <v>14</v>
      </c>
      <c r="C409" s="6245" t="s">
        <v>3748</v>
      </c>
      <c r="D409" s="6245" t="s">
        <v>3749</v>
      </c>
      <c r="E409" s="6245" t="s">
        <v>3750</v>
      </c>
      <c r="F409" s="6245" t="s">
        <v>2308</v>
      </c>
      <c r="G409" s="6245" t="s">
        <v>3751</v>
      </c>
      <c r="H409" s="6245" t="s">
        <v>24</v>
      </c>
      <c r="I409" s="6245" t="s">
        <v>714</v>
      </c>
    </row>
    <row customHeight="1" ht="11.25">
      <c r="A410" s="6245" t="s">
        <v>2183</v>
      </c>
      <c r="B410" s="6245" t="s">
        <v>14</v>
      </c>
      <c r="C410" s="6245" t="s">
        <v>3752</v>
      </c>
      <c r="D410" s="6245" t="s">
        <v>3753</v>
      </c>
      <c r="E410" s="6245" t="s">
        <v>3754</v>
      </c>
      <c r="F410" s="6245" t="s">
        <v>2560</v>
      </c>
      <c r="G410" s="6245" t="s">
        <v>3755</v>
      </c>
      <c r="H410" s="6245" t="s">
        <v>24</v>
      </c>
      <c r="I410" s="6245" t="s">
        <v>714</v>
      </c>
    </row>
    <row customHeight="1" ht="11.25">
      <c r="A411" s="6245" t="s">
        <v>2183</v>
      </c>
      <c r="B411" s="6245" t="s">
        <v>14</v>
      </c>
      <c r="C411" s="6245" t="s">
        <v>3756</v>
      </c>
      <c r="D411" s="6245" t="s">
        <v>3757</v>
      </c>
      <c r="E411" s="6245" t="s">
        <v>3758</v>
      </c>
      <c r="F411" s="6245" t="s">
        <v>2237</v>
      </c>
      <c r="G411" s="6245" t="s">
        <v>3759</v>
      </c>
      <c r="H411" s="6245" t="s">
        <v>24</v>
      </c>
      <c r="I411" s="6245" t="s">
        <v>714</v>
      </c>
    </row>
    <row customHeight="1" ht="11.25">
      <c r="A412" s="6245" t="s">
        <v>2183</v>
      </c>
      <c r="B412" s="6245" t="s">
        <v>14</v>
      </c>
      <c r="C412" s="6245" t="s">
        <v>3760</v>
      </c>
      <c r="D412" s="6245" t="s">
        <v>3761</v>
      </c>
      <c r="E412" s="6245" t="s">
        <v>3762</v>
      </c>
      <c r="F412" s="6245" t="s">
        <v>2242</v>
      </c>
      <c r="G412" s="6245" t="s">
        <v>24</v>
      </c>
      <c r="H412" s="6245" t="s">
        <v>24</v>
      </c>
      <c r="I412" s="6245" t="s">
        <v>714</v>
      </c>
    </row>
    <row customHeight="1" ht="11.25">
      <c r="A413" s="6245" t="s">
        <v>2183</v>
      </c>
      <c r="B413" s="6245" t="s">
        <v>14</v>
      </c>
      <c r="C413" s="6245" t="s">
        <v>3763</v>
      </c>
      <c r="D413" s="6245" t="s">
        <v>3764</v>
      </c>
      <c r="E413" s="6245" t="s">
        <v>3765</v>
      </c>
      <c r="F413" s="6245" t="s">
        <v>2268</v>
      </c>
      <c r="G413" s="6245" t="s">
        <v>2332</v>
      </c>
      <c r="H413" s="6245" t="s">
        <v>24</v>
      </c>
      <c r="I413" s="6245" t="s">
        <v>714</v>
      </c>
    </row>
    <row customHeight="1" ht="11.25">
      <c r="A414" s="6245" t="s">
        <v>2183</v>
      </c>
      <c r="B414" s="6245" t="s">
        <v>14</v>
      </c>
      <c r="C414" s="6245" t="s">
        <v>3766</v>
      </c>
      <c r="D414" s="6245" t="s">
        <v>3767</v>
      </c>
      <c r="E414" s="6245" t="s">
        <v>3768</v>
      </c>
      <c r="F414" s="6245" t="s">
        <v>2472</v>
      </c>
      <c r="G414" s="6245" t="s">
        <v>3769</v>
      </c>
      <c r="H414" s="6245" t="s">
        <v>24</v>
      </c>
      <c r="I414" s="6245" t="s">
        <v>714</v>
      </c>
    </row>
    <row customHeight="1" ht="11.25">
      <c r="A415" s="6245" t="s">
        <v>2183</v>
      </c>
      <c r="B415" s="6245" t="s">
        <v>14</v>
      </c>
      <c r="C415" s="6245" t="s">
        <v>3770</v>
      </c>
      <c r="D415" s="6245" t="s">
        <v>3771</v>
      </c>
      <c r="E415" s="6245" t="s">
        <v>3772</v>
      </c>
      <c r="F415" s="6245" t="s">
        <v>2573</v>
      </c>
      <c r="G415" s="6245" t="s">
        <v>3773</v>
      </c>
      <c r="H415" s="6245" t="s">
        <v>24</v>
      </c>
      <c r="I415" s="6245" t="s">
        <v>714</v>
      </c>
    </row>
    <row customHeight="1" ht="11.25">
      <c r="A416" s="6245" t="s">
        <v>2183</v>
      </c>
      <c r="B416" s="6245" t="s">
        <v>14</v>
      </c>
      <c r="C416" s="6245" t="s">
        <v>3774</v>
      </c>
      <c r="D416" s="6245" t="s">
        <v>3775</v>
      </c>
      <c r="E416" s="6245" t="s">
        <v>3776</v>
      </c>
      <c r="F416" s="6245" t="s">
        <v>2472</v>
      </c>
      <c r="G416" s="6245" t="s">
        <v>24</v>
      </c>
      <c r="H416" s="6245" t="s">
        <v>24</v>
      </c>
      <c r="I416" s="6245" t="s">
        <v>714</v>
      </c>
    </row>
    <row customHeight="1" ht="11.25">
      <c r="A417" s="6245" t="s">
        <v>2183</v>
      </c>
      <c r="B417" s="6245" t="s">
        <v>14</v>
      </c>
      <c r="C417" s="6245" t="s">
        <v>3777</v>
      </c>
      <c r="D417" s="6245" t="s">
        <v>3778</v>
      </c>
      <c r="E417" s="6245" t="s">
        <v>3779</v>
      </c>
      <c r="F417" s="6245" t="s">
        <v>3196</v>
      </c>
      <c r="G417" s="6245" t="s">
        <v>3780</v>
      </c>
      <c r="H417" s="6245" t="s">
        <v>24</v>
      </c>
      <c r="I417" s="6245" t="s">
        <v>714</v>
      </c>
    </row>
    <row customHeight="1" ht="11.25">
      <c r="A418" s="6245" t="s">
        <v>2183</v>
      </c>
      <c r="B418" s="6245" t="s">
        <v>14</v>
      </c>
      <c r="C418" s="6245" t="s">
        <v>3781</v>
      </c>
      <c r="D418" s="6245" t="s">
        <v>3782</v>
      </c>
      <c r="E418" s="6245" t="s">
        <v>3783</v>
      </c>
      <c r="F418" s="6245" t="s">
        <v>2663</v>
      </c>
      <c r="G418" s="6245" t="s">
        <v>3784</v>
      </c>
      <c r="H418" s="6245" t="s">
        <v>24</v>
      </c>
      <c r="I418" s="6245" t="s">
        <v>714</v>
      </c>
    </row>
    <row customHeight="1" ht="11.25">
      <c r="A419" s="6245" t="s">
        <v>2183</v>
      </c>
      <c r="B419" s="6245" t="s">
        <v>14</v>
      </c>
      <c r="C419" s="6245" t="s">
        <v>3785</v>
      </c>
      <c r="D419" s="6245" t="s">
        <v>3786</v>
      </c>
      <c r="E419" s="6245" t="s">
        <v>3787</v>
      </c>
      <c r="F419" s="6245" t="s">
        <v>2733</v>
      </c>
      <c r="G419" s="6245" t="s">
        <v>24</v>
      </c>
      <c r="H419" s="6245" t="s">
        <v>24</v>
      </c>
      <c r="I419" s="6245" t="s">
        <v>714</v>
      </c>
    </row>
    <row customHeight="1" ht="11.25">
      <c r="A420" s="6245" t="s">
        <v>2183</v>
      </c>
      <c r="B420" s="6245" t="s">
        <v>14</v>
      </c>
      <c r="C420" s="6245" t="s">
        <v>3788</v>
      </c>
      <c r="D420" s="6245" t="s">
        <v>3789</v>
      </c>
      <c r="E420" s="6245" t="s">
        <v>3790</v>
      </c>
      <c r="F420" s="6245" t="s">
        <v>2313</v>
      </c>
      <c r="G420" s="6245" t="s">
        <v>3791</v>
      </c>
      <c r="H420" s="6245" t="s">
        <v>24</v>
      </c>
      <c r="I420" s="6245" t="s">
        <v>714</v>
      </c>
    </row>
    <row customHeight="1" ht="11.25">
      <c r="A421" s="6245" t="s">
        <v>2183</v>
      </c>
      <c r="B421" s="6245" t="s">
        <v>14</v>
      </c>
      <c r="C421" s="6245" t="s">
        <v>3792</v>
      </c>
      <c r="D421" s="6245" t="s">
        <v>3793</v>
      </c>
      <c r="E421" s="6245" t="s">
        <v>3794</v>
      </c>
      <c r="F421" s="6245" t="s">
        <v>2268</v>
      </c>
      <c r="G421" s="6245" t="s">
        <v>24</v>
      </c>
      <c r="H421" s="6245" t="s">
        <v>24</v>
      </c>
      <c r="I421" s="6245" t="s">
        <v>714</v>
      </c>
    </row>
    <row customHeight="1" ht="11.25">
      <c r="A422" s="6245" t="s">
        <v>2183</v>
      </c>
      <c r="B422" s="6245" t="s">
        <v>14</v>
      </c>
      <c r="C422" s="6245" t="s">
        <v>3795</v>
      </c>
      <c r="D422" s="6245" t="s">
        <v>3796</v>
      </c>
      <c r="E422" s="6245" t="s">
        <v>3797</v>
      </c>
      <c r="F422" s="6245" t="s">
        <v>2197</v>
      </c>
      <c r="G422" s="6245" t="s">
        <v>3798</v>
      </c>
      <c r="H422" s="6245" t="s">
        <v>24</v>
      </c>
      <c r="I422" s="6245" t="s">
        <v>714</v>
      </c>
    </row>
    <row customHeight="1" ht="11.25">
      <c r="A423" s="6245" t="s">
        <v>2183</v>
      </c>
      <c r="B423" s="6245" t="s">
        <v>14</v>
      </c>
      <c r="C423" s="6245" t="s">
        <v>3799</v>
      </c>
      <c r="D423" s="6245" t="s">
        <v>3800</v>
      </c>
      <c r="E423" s="6245" t="s">
        <v>3801</v>
      </c>
      <c r="F423" s="6245" t="s">
        <v>2217</v>
      </c>
      <c r="G423" s="6245" t="s">
        <v>3802</v>
      </c>
      <c r="H423" s="6245" t="s">
        <v>24</v>
      </c>
      <c r="I423" s="6245" t="s">
        <v>714</v>
      </c>
    </row>
    <row customHeight="1" ht="11.25">
      <c r="A424" s="6245" t="s">
        <v>2183</v>
      </c>
      <c r="B424" s="6245" t="s">
        <v>14</v>
      </c>
      <c r="C424" s="6245" t="s">
        <v>3803</v>
      </c>
      <c r="D424" s="6245" t="s">
        <v>3804</v>
      </c>
      <c r="E424" s="6245" t="s">
        <v>3805</v>
      </c>
      <c r="F424" s="6245" t="s">
        <v>2327</v>
      </c>
      <c r="G424" s="6245" t="s">
        <v>24</v>
      </c>
      <c r="H424" s="6245" t="s">
        <v>24</v>
      </c>
      <c r="I424" s="6245" t="s">
        <v>714</v>
      </c>
    </row>
    <row customHeight="1" ht="11.25">
      <c r="A425" s="6245" t="s">
        <v>2183</v>
      </c>
      <c r="B425" s="6245" t="s">
        <v>14</v>
      </c>
      <c r="C425" s="6245" t="s">
        <v>3806</v>
      </c>
      <c r="D425" s="6245" t="s">
        <v>3807</v>
      </c>
      <c r="E425" s="6245" t="s">
        <v>3808</v>
      </c>
      <c r="F425" s="6245" t="s">
        <v>2327</v>
      </c>
      <c r="G425" s="6245" t="s">
        <v>24</v>
      </c>
      <c r="H425" s="6245" t="s">
        <v>24</v>
      </c>
      <c r="I425" s="6245" t="s">
        <v>714</v>
      </c>
    </row>
    <row customHeight="1" ht="11.25">
      <c r="A426" s="6245" t="s">
        <v>2183</v>
      </c>
      <c r="B426" s="6245" t="s">
        <v>14</v>
      </c>
      <c r="C426" s="6245" t="s">
        <v>3809</v>
      </c>
      <c r="D426" s="6245" t="s">
        <v>3810</v>
      </c>
      <c r="E426" s="6245" t="s">
        <v>3811</v>
      </c>
      <c r="F426" s="6245" t="s">
        <v>2202</v>
      </c>
      <c r="G426" s="6245" t="s">
        <v>3812</v>
      </c>
      <c r="H426" s="6245" t="s">
        <v>24</v>
      </c>
      <c r="I426" s="6245" t="s">
        <v>714</v>
      </c>
    </row>
    <row customHeight="1" ht="11.25">
      <c r="A427" s="6245" t="s">
        <v>2183</v>
      </c>
      <c r="B427" s="6245" t="s">
        <v>14</v>
      </c>
      <c r="C427" s="6245" t="s">
        <v>3813</v>
      </c>
      <c r="D427" s="6245" t="s">
        <v>3814</v>
      </c>
      <c r="E427" s="6245" t="s">
        <v>3815</v>
      </c>
      <c r="F427" s="6245" t="s">
        <v>3816</v>
      </c>
      <c r="G427" s="6245" t="s">
        <v>3817</v>
      </c>
      <c r="H427" s="6245" t="s">
        <v>24</v>
      </c>
      <c r="I427" s="6245" t="s">
        <v>714</v>
      </c>
    </row>
    <row customHeight="1" ht="11.25">
      <c r="A428" s="6245" t="s">
        <v>2183</v>
      </c>
      <c r="B428" s="6245" t="s">
        <v>14</v>
      </c>
      <c r="C428" s="6245" t="s">
        <v>3818</v>
      </c>
      <c r="D428" s="6245" t="s">
        <v>3819</v>
      </c>
      <c r="E428" s="6245" t="s">
        <v>3820</v>
      </c>
      <c r="F428" s="6245" t="s">
        <v>2420</v>
      </c>
      <c r="G428" s="6245" t="s">
        <v>24</v>
      </c>
      <c r="H428" s="6245" t="s">
        <v>24</v>
      </c>
      <c r="I428" s="6245" t="s">
        <v>714</v>
      </c>
    </row>
    <row customHeight="1" ht="11.25">
      <c r="A429" s="6245" t="s">
        <v>2183</v>
      </c>
      <c r="B429" s="6245" t="s">
        <v>14</v>
      </c>
      <c r="C429" s="6245" t="s">
        <v>3821</v>
      </c>
      <c r="D429" s="6245" t="s">
        <v>3822</v>
      </c>
      <c r="E429" s="6245" t="s">
        <v>3823</v>
      </c>
      <c r="F429" s="6245" t="s">
        <v>2749</v>
      </c>
      <c r="G429" s="6245" t="s">
        <v>3824</v>
      </c>
      <c r="H429" s="6245" t="s">
        <v>24</v>
      </c>
      <c r="I429" s="6245" t="s">
        <v>714</v>
      </c>
    </row>
    <row customHeight="1" ht="11.25">
      <c r="A430" s="6245" t="s">
        <v>2183</v>
      </c>
      <c r="B430" s="6245" t="s">
        <v>14</v>
      </c>
      <c r="C430" s="6245" t="s">
        <v>3825</v>
      </c>
      <c r="D430" s="6245" t="s">
        <v>3826</v>
      </c>
      <c r="E430" s="6245" t="s">
        <v>3827</v>
      </c>
      <c r="F430" s="6245" t="s">
        <v>2313</v>
      </c>
      <c r="G430" s="6245" t="s">
        <v>24</v>
      </c>
      <c r="H430" s="6245" t="s">
        <v>24</v>
      </c>
      <c r="I430" s="6245" t="s">
        <v>714</v>
      </c>
    </row>
    <row customHeight="1" ht="11.25">
      <c r="A431" s="6245" t="s">
        <v>2183</v>
      </c>
      <c r="B431" s="6245" t="s">
        <v>14</v>
      </c>
      <c r="C431" s="6245" t="s">
        <v>3828</v>
      </c>
      <c r="D431" s="6245" t="s">
        <v>3829</v>
      </c>
      <c r="E431" s="6245" t="s">
        <v>3830</v>
      </c>
      <c r="F431" s="6245" t="s">
        <v>2202</v>
      </c>
      <c r="G431" s="6245" t="s">
        <v>3831</v>
      </c>
      <c r="H431" s="6245" t="s">
        <v>24</v>
      </c>
      <c r="I431" s="6245" t="s">
        <v>714</v>
      </c>
    </row>
    <row customHeight="1" ht="11.25">
      <c r="A432" s="6245" t="s">
        <v>2183</v>
      </c>
      <c r="B432" s="6245" t="s">
        <v>14</v>
      </c>
      <c r="C432" s="6245" t="s">
        <v>3832</v>
      </c>
      <c r="D432" s="6245" t="s">
        <v>3833</v>
      </c>
      <c r="E432" s="6245" t="s">
        <v>3834</v>
      </c>
      <c r="F432" s="6245" t="s">
        <v>2247</v>
      </c>
      <c r="G432" s="6245" t="s">
        <v>24</v>
      </c>
      <c r="H432" s="6245" t="s">
        <v>24</v>
      </c>
      <c r="I432" s="6245" t="s">
        <v>714</v>
      </c>
    </row>
    <row customHeight="1" ht="11.25">
      <c r="A433" s="6245" t="s">
        <v>2183</v>
      </c>
      <c r="B433" s="6245" t="s">
        <v>14</v>
      </c>
      <c r="C433" s="6245" t="s">
        <v>3835</v>
      </c>
      <c r="D433" s="6245" t="s">
        <v>3836</v>
      </c>
      <c r="E433" s="6245" t="s">
        <v>3837</v>
      </c>
      <c r="F433" s="6245" t="s">
        <v>2197</v>
      </c>
      <c r="G433" s="6245" t="s">
        <v>3838</v>
      </c>
      <c r="H433" s="6245" t="s">
        <v>24</v>
      </c>
      <c r="I433" s="6245" t="s">
        <v>714</v>
      </c>
    </row>
    <row customHeight="1" ht="11.25">
      <c r="A434" s="6245" t="s">
        <v>2183</v>
      </c>
      <c r="B434" s="6245" t="s">
        <v>14</v>
      </c>
      <c r="C434" s="6245" t="s">
        <v>3839</v>
      </c>
      <c r="D434" s="6245" t="s">
        <v>3840</v>
      </c>
      <c r="E434" s="6245" t="s">
        <v>3841</v>
      </c>
      <c r="F434" s="6245" t="s">
        <v>2327</v>
      </c>
      <c r="G434" s="6245" t="s">
        <v>24</v>
      </c>
      <c r="H434" s="6245" t="s">
        <v>24</v>
      </c>
      <c r="I434" s="6245" t="s">
        <v>714</v>
      </c>
    </row>
    <row customHeight="1" ht="11.25">
      <c r="A435" s="6245" t="s">
        <v>2183</v>
      </c>
      <c r="B435" s="6245" t="s">
        <v>14</v>
      </c>
      <c r="C435" s="6245" t="s">
        <v>3842</v>
      </c>
      <c r="D435" s="6245" t="s">
        <v>3843</v>
      </c>
      <c r="E435" s="6245" t="s">
        <v>3844</v>
      </c>
      <c r="F435" s="6245" t="s">
        <v>2202</v>
      </c>
      <c r="G435" s="6245" t="s">
        <v>24</v>
      </c>
      <c r="H435" s="6245" t="s">
        <v>24</v>
      </c>
      <c r="I435" s="6245" t="s">
        <v>714</v>
      </c>
    </row>
    <row customHeight="1" ht="11.25">
      <c r="A436" s="6245" t="s">
        <v>2183</v>
      </c>
      <c r="B436" s="6245" t="s">
        <v>14</v>
      </c>
      <c r="C436" s="6245" t="s">
        <v>3845</v>
      </c>
      <c r="D436" s="6245" t="s">
        <v>3846</v>
      </c>
      <c r="E436" s="6245" t="s">
        <v>3847</v>
      </c>
      <c r="F436" s="6245" t="s">
        <v>2197</v>
      </c>
      <c r="G436" s="6245" t="s">
        <v>3848</v>
      </c>
      <c r="H436" s="6245" t="s">
        <v>24</v>
      </c>
      <c r="I436" s="6245" t="s">
        <v>714</v>
      </c>
    </row>
    <row customHeight="1" ht="11.25">
      <c r="A437" s="6245" t="s">
        <v>2183</v>
      </c>
      <c r="B437" s="6245" t="s">
        <v>14</v>
      </c>
      <c r="C437" s="6245" t="s">
        <v>3849</v>
      </c>
      <c r="D437" s="6245" t="s">
        <v>3850</v>
      </c>
      <c r="E437" s="6245" t="s">
        <v>3851</v>
      </c>
      <c r="F437" s="6245" t="s">
        <v>2327</v>
      </c>
      <c r="G437" s="6245" t="s">
        <v>3852</v>
      </c>
      <c r="H437" s="6245" t="s">
        <v>24</v>
      </c>
      <c r="I437" s="6245" t="s">
        <v>714</v>
      </c>
    </row>
    <row customHeight="1" ht="11.25">
      <c r="A438" s="6245" t="s">
        <v>2183</v>
      </c>
      <c r="B438" s="6245" t="s">
        <v>14</v>
      </c>
      <c r="C438" s="6245" t="s">
        <v>3853</v>
      </c>
      <c r="D438" s="6245" t="s">
        <v>3854</v>
      </c>
      <c r="E438" s="6245" t="s">
        <v>3855</v>
      </c>
      <c r="F438" s="6245" t="s">
        <v>2523</v>
      </c>
      <c r="G438" s="6245" t="s">
        <v>24</v>
      </c>
      <c r="H438" s="6245" t="s">
        <v>24</v>
      </c>
      <c r="I438" s="6245" t="s">
        <v>714</v>
      </c>
    </row>
    <row customHeight="1" ht="11.25">
      <c r="A439" s="6245" t="s">
        <v>2183</v>
      </c>
      <c r="B439" s="6245" t="s">
        <v>14</v>
      </c>
      <c r="C439" s="6245" t="s">
        <v>3856</v>
      </c>
      <c r="D439" s="6245" t="s">
        <v>3857</v>
      </c>
      <c r="E439" s="6245" t="s">
        <v>3858</v>
      </c>
      <c r="F439" s="6245" t="s">
        <v>3859</v>
      </c>
      <c r="G439" s="6245" t="s">
        <v>24</v>
      </c>
      <c r="H439" s="6245" t="s">
        <v>3860</v>
      </c>
      <c r="I439" s="6245" t="s">
        <v>714</v>
      </c>
    </row>
    <row customHeight="1" ht="11.25">
      <c r="A440" s="6245" t="s">
        <v>2183</v>
      </c>
      <c r="B440" s="6245" t="s">
        <v>14</v>
      </c>
      <c r="C440" s="6245" t="s">
        <v>3861</v>
      </c>
      <c r="D440" s="6245" t="s">
        <v>3862</v>
      </c>
      <c r="E440" s="6245" t="s">
        <v>3863</v>
      </c>
      <c r="F440" s="6245" t="s">
        <v>2202</v>
      </c>
      <c r="G440" s="6245" t="s">
        <v>3864</v>
      </c>
      <c r="H440" s="6245" t="s">
        <v>24</v>
      </c>
      <c r="I440" s="6245" t="s">
        <v>714</v>
      </c>
    </row>
    <row customHeight="1" ht="11.25">
      <c r="A441" s="6245" t="s">
        <v>2183</v>
      </c>
      <c r="B441" s="6245" t="s">
        <v>14</v>
      </c>
      <c r="C441" s="6245" t="s">
        <v>3865</v>
      </c>
      <c r="D441" s="6245" t="s">
        <v>3866</v>
      </c>
      <c r="E441" s="6245" t="s">
        <v>3867</v>
      </c>
      <c r="F441" s="6245" t="s">
        <v>2318</v>
      </c>
      <c r="G441" s="6245" t="s">
        <v>24</v>
      </c>
      <c r="H441" s="6245" t="s">
        <v>24</v>
      </c>
      <c r="I441" s="6245" t="s">
        <v>714</v>
      </c>
    </row>
    <row customHeight="1" ht="11.25">
      <c r="A442" s="6245" t="s">
        <v>2183</v>
      </c>
      <c r="B442" s="6245" t="s">
        <v>14</v>
      </c>
      <c r="C442" s="6245" t="s">
        <v>3868</v>
      </c>
      <c r="D442" s="6245" t="s">
        <v>3869</v>
      </c>
      <c r="E442" s="6245" t="s">
        <v>3870</v>
      </c>
      <c r="F442" s="6245" t="s">
        <v>2749</v>
      </c>
      <c r="G442" s="6245" t="s">
        <v>3871</v>
      </c>
      <c r="H442" s="6245" t="s">
        <v>24</v>
      </c>
      <c r="I442" s="6245" t="s">
        <v>714</v>
      </c>
    </row>
    <row customHeight="1" ht="11.25">
      <c r="A443" s="6245" t="s">
        <v>2183</v>
      </c>
      <c r="B443" s="6245" t="s">
        <v>14</v>
      </c>
      <c r="C443" s="6245" t="s">
        <v>3872</v>
      </c>
      <c r="D443" s="6245" t="s">
        <v>3873</v>
      </c>
      <c r="E443" s="6245" t="s">
        <v>3874</v>
      </c>
      <c r="F443" s="6245" t="s">
        <v>2523</v>
      </c>
      <c r="G443" s="6245" t="s">
        <v>3875</v>
      </c>
      <c r="H443" s="6245" t="s">
        <v>24</v>
      </c>
      <c r="I443" s="6245" t="s">
        <v>714</v>
      </c>
    </row>
    <row customHeight="1" ht="11.25">
      <c r="A444" s="6245" t="s">
        <v>2183</v>
      </c>
      <c r="B444" s="6245" t="s">
        <v>14</v>
      </c>
      <c r="C444" s="6245" t="s">
        <v>3876</v>
      </c>
      <c r="D444" s="6245" t="s">
        <v>3877</v>
      </c>
      <c r="E444" s="6245" t="s">
        <v>3878</v>
      </c>
      <c r="F444" s="6245" t="s">
        <v>2369</v>
      </c>
      <c r="G444" s="6245" t="s">
        <v>3879</v>
      </c>
      <c r="H444" s="6245" t="s">
        <v>24</v>
      </c>
      <c r="I444" s="6245" t="s">
        <v>714</v>
      </c>
    </row>
    <row customHeight="1" ht="11.25">
      <c r="A445" s="6245" t="s">
        <v>2183</v>
      </c>
      <c r="B445" s="6245" t="s">
        <v>14</v>
      </c>
      <c r="C445" s="6245" t="s">
        <v>3880</v>
      </c>
      <c r="D445" s="6245" t="s">
        <v>3881</v>
      </c>
      <c r="E445" s="6245" t="s">
        <v>3882</v>
      </c>
      <c r="F445" s="6245" t="s">
        <v>2278</v>
      </c>
      <c r="G445" s="6245" t="s">
        <v>2332</v>
      </c>
      <c r="H445" s="6245" t="s">
        <v>24</v>
      </c>
      <c r="I445" s="6245" t="s">
        <v>714</v>
      </c>
    </row>
    <row customHeight="1" ht="11.25">
      <c r="A446" s="6245" t="s">
        <v>2183</v>
      </c>
      <c r="B446" s="6245" t="s">
        <v>14</v>
      </c>
      <c r="C446" s="6245" t="s">
        <v>3883</v>
      </c>
      <c r="D446" s="6245" t="s">
        <v>3884</v>
      </c>
      <c r="E446" s="6245" t="s">
        <v>3885</v>
      </c>
      <c r="F446" s="6245" t="s">
        <v>2291</v>
      </c>
      <c r="G446" s="6245" t="s">
        <v>3886</v>
      </c>
      <c r="H446" s="6245" t="s">
        <v>24</v>
      </c>
      <c r="I446" s="6245" t="s">
        <v>714</v>
      </c>
    </row>
    <row customHeight="1" ht="11.25">
      <c r="A447" s="6245" t="s">
        <v>2183</v>
      </c>
      <c r="B447" s="6245" t="s">
        <v>14</v>
      </c>
      <c r="C447" s="6245" t="s">
        <v>3887</v>
      </c>
      <c r="D447" s="6245" t="s">
        <v>3888</v>
      </c>
      <c r="E447" s="6245" t="s">
        <v>3889</v>
      </c>
      <c r="F447" s="6245" t="s">
        <v>2369</v>
      </c>
      <c r="G447" s="6245" t="s">
        <v>3890</v>
      </c>
      <c r="H447" s="6245" t="s">
        <v>24</v>
      </c>
      <c r="I447" s="6245" t="s">
        <v>714</v>
      </c>
    </row>
    <row customHeight="1" ht="11.25">
      <c r="A448" s="6245" t="s">
        <v>2183</v>
      </c>
      <c r="B448" s="6245" t="s">
        <v>14</v>
      </c>
      <c r="C448" s="6245" t="s">
        <v>3891</v>
      </c>
      <c r="D448" s="6245" t="s">
        <v>3892</v>
      </c>
      <c r="E448" s="6245" t="s">
        <v>3893</v>
      </c>
      <c r="F448" s="6245" t="s">
        <v>2291</v>
      </c>
      <c r="G448" s="6245" t="s">
        <v>3894</v>
      </c>
      <c r="H448" s="6245" t="s">
        <v>24</v>
      </c>
      <c r="I448" s="6245" t="s">
        <v>714</v>
      </c>
    </row>
    <row customHeight="1" ht="11.25">
      <c r="A449" s="6245" t="s">
        <v>2183</v>
      </c>
      <c r="B449" s="6245" t="s">
        <v>14</v>
      </c>
      <c r="C449" s="6245" t="s">
        <v>3895</v>
      </c>
      <c r="D449" s="6245" t="s">
        <v>3896</v>
      </c>
      <c r="E449" s="6245" t="s">
        <v>3897</v>
      </c>
      <c r="F449" s="6245" t="s">
        <v>2472</v>
      </c>
      <c r="G449" s="6245" t="s">
        <v>24</v>
      </c>
      <c r="H449" s="6245" t="s">
        <v>24</v>
      </c>
      <c r="I449" s="6245" t="s">
        <v>714</v>
      </c>
    </row>
    <row customHeight="1" ht="11.25">
      <c r="A450" s="6245" t="s">
        <v>2183</v>
      </c>
      <c r="B450" s="6245" t="s">
        <v>14</v>
      </c>
      <c r="C450" s="6245" t="s">
        <v>3898</v>
      </c>
      <c r="D450" s="6245" t="s">
        <v>3899</v>
      </c>
      <c r="E450" s="6245" t="s">
        <v>3900</v>
      </c>
      <c r="F450" s="6245" t="s">
        <v>2299</v>
      </c>
      <c r="G450" s="6245" t="s">
        <v>3901</v>
      </c>
      <c r="H450" s="6245" t="s">
        <v>24</v>
      </c>
      <c r="I450" s="6245" t="s">
        <v>714</v>
      </c>
    </row>
    <row customHeight="1" ht="11.25">
      <c r="A451" s="6245" t="s">
        <v>2183</v>
      </c>
      <c r="B451" s="6245" t="s">
        <v>14</v>
      </c>
      <c r="C451" s="6245" t="s">
        <v>3902</v>
      </c>
      <c r="D451" s="6245" t="s">
        <v>3903</v>
      </c>
      <c r="E451" s="6245" t="s">
        <v>3904</v>
      </c>
      <c r="F451" s="6245" t="s">
        <v>2452</v>
      </c>
      <c r="G451" s="6245" t="s">
        <v>24</v>
      </c>
      <c r="H451" s="6245" t="s">
        <v>24</v>
      </c>
      <c r="I451" s="6245" t="s">
        <v>714</v>
      </c>
    </row>
    <row customHeight="1" ht="11.25">
      <c r="A452" s="6245" t="s">
        <v>2183</v>
      </c>
      <c r="B452" s="6245" t="s">
        <v>14</v>
      </c>
      <c r="C452" s="6245" t="s">
        <v>3905</v>
      </c>
      <c r="D452" s="6245" t="s">
        <v>3906</v>
      </c>
      <c r="E452" s="6245" t="s">
        <v>3907</v>
      </c>
      <c r="F452" s="6245" t="s">
        <v>2358</v>
      </c>
      <c r="G452" s="6245" t="s">
        <v>24</v>
      </c>
      <c r="H452" s="6245" t="s">
        <v>24</v>
      </c>
      <c r="I452" s="6245" t="s">
        <v>714</v>
      </c>
    </row>
    <row customHeight="1" ht="11.25">
      <c r="A453" s="6245" t="s">
        <v>2183</v>
      </c>
      <c r="B453" s="6245" t="s">
        <v>14</v>
      </c>
      <c r="C453" s="6245" t="s">
        <v>3908</v>
      </c>
      <c r="D453" s="6245" t="s">
        <v>3909</v>
      </c>
      <c r="E453" s="6245" t="s">
        <v>3910</v>
      </c>
      <c r="F453" s="6245" t="s">
        <v>2573</v>
      </c>
      <c r="G453" s="6245" t="s">
        <v>3911</v>
      </c>
      <c r="H453" s="6245" t="s">
        <v>24</v>
      </c>
      <c r="I453" s="6245" t="s">
        <v>714</v>
      </c>
    </row>
    <row customHeight="1" ht="11.25">
      <c r="A454" s="6245" t="s">
        <v>2183</v>
      </c>
      <c r="B454" s="6245" t="s">
        <v>14</v>
      </c>
      <c r="C454" s="6245" t="s">
        <v>3912</v>
      </c>
      <c r="D454" s="6245" t="s">
        <v>3913</v>
      </c>
      <c r="E454" s="6245" t="s">
        <v>3914</v>
      </c>
      <c r="F454" s="6245" t="s">
        <v>2385</v>
      </c>
      <c r="G454" s="6245" t="s">
        <v>3915</v>
      </c>
      <c r="H454" s="6245" t="s">
        <v>24</v>
      </c>
      <c r="I454" s="6245" t="s">
        <v>714</v>
      </c>
    </row>
    <row customHeight="1" ht="11.25">
      <c r="A455" s="6245" t="s">
        <v>2183</v>
      </c>
      <c r="B455" s="6245" t="s">
        <v>14</v>
      </c>
      <c r="C455" s="6245" t="s">
        <v>3916</v>
      </c>
      <c r="D455" s="6245" t="s">
        <v>3917</v>
      </c>
      <c r="E455" s="6245" t="s">
        <v>3897</v>
      </c>
      <c r="F455" s="6245" t="s">
        <v>3918</v>
      </c>
      <c r="G455" s="6245" t="s">
        <v>24</v>
      </c>
      <c r="H455" s="6245" t="s">
        <v>24</v>
      </c>
      <c r="I455" s="6245" t="s">
        <v>714</v>
      </c>
    </row>
    <row customHeight="1" ht="11.25">
      <c r="A456" s="6245" t="s">
        <v>2183</v>
      </c>
      <c r="B456" s="6245" t="s">
        <v>14</v>
      </c>
      <c r="C456" s="6245" t="s">
        <v>3919</v>
      </c>
      <c r="D456" s="6245" t="s">
        <v>3920</v>
      </c>
      <c r="E456" s="6245" t="s">
        <v>3921</v>
      </c>
      <c r="F456" s="6245" t="s">
        <v>2472</v>
      </c>
      <c r="G456" s="6245" t="s">
        <v>24</v>
      </c>
      <c r="H456" s="6245" t="s">
        <v>24</v>
      </c>
      <c r="I456" s="6245" t="s">
        <v>714</v>
      </c>
    </row>
    <row customHeight="1" ht="11.25">
      <c r="A457" s="6245" t="s">
        <v>2183</v>
      </c>
      <c r="B457" s="6245" t="s">
        <v>14</v>
      </c>
      <c r="C457" s="6245" t="s">
        <v>3922</v>
      </c>
      <c r="D457" s="6245" t="s">
        <v>3923</v>
      </c>
      <c r="E457" s="6245" t="s">
        <v>3924</v>
      </c>
      <c r="F457" s="6245" t="s">
        <v>3720</v>
      </c>
      <c r="G457" s="6245" t="s">
        <v>24</v>
      </c>
      <c r="H457" s="6245" t="s">
        <v>24</v>
      </c>
      <c r="I457" s="6245" t="s">
        <v>714</v>
      </c>
    </row>
    <row customHeight="1" ht="11.25">
      <c r="A458" s="6245" t="s">
        <v>2183</v>
      </c>
      <c r="B458" s="6245" t="s">
        <v>14</v>
      </c>
      <c r="C458" s="6245" t="s">
        <v>3925</v>
      </c>
      <c r="D458" s="6245" t="s">
        <v>3926</v>
      </c>
      <c r="E458" s="6245" t="s">
        <v>3927</v>
      </c>
      <c r="F458" s="6245" t="s">
        <v>2237</v>
      </c>
      <c r="G458" s="6245" t="s">
        <v>24</v>
      </c>
      <c r="H458" s="6245" t="s">
        <v>24</v>
      </c>
      <c r="I458" s="6245" t="s">
        <v>714</v>
      </c>
    </row>
    <row customHeight="1" ht="11.25">
      <c r="A459" s="6245" t="s">
        <v>2183</v>
      </c>
      <c r="B459" s="6245" t="s">
        <v>14</v>
      </c>
      <c r="C459" s="6245" t="s">
        <v>3928</v>
      </c>
      <c r="D459" s="6245" t="s">
        <v>3929</v>
      </c>
      <c r="E459" s="6245" t="s">
        <v>3930</v>
      </c>
      <c r="F459" s="6245" t="s">
        <v>3931</v>
      </c>
      <c r="G459" s="6245" t="s">
        <v>3932</v>
      </c>
      <c r="H459" s="6245" t="s">
        <v>24</v>
      </c>
      <c r="I459" s="6245" t="s">
        <v>714</v>
      </c>
    </row>
    <row customHeight="1" ht="11.25">
      <c r="A460" s="6245" t="s">
        <v>2183</v>
      </c>
      <c r="B460" s="6245" t="s">
        <v>14</v>
      </c>
      <c r="C460" s="6245" t="s">
        <v>3933</v>
      </c>
      <c r="D460" s="6245" t="s">
        <v>3934</v>
      </c>
      <c r="E460" s="6245" t="s">
        <v>3935</v>
      </c>
      <c r="F460" s="6245" t="s">
        <v>3936</v>
      </c>
      <c r="G460" s="6245" t="s">
        <v>3937</v>
      </c>
      <c r="H460" s="6245" t="s">
        <v>24</v>
      </c>
      <c r="I460" s="6245" t="s">
        <v>714</v>
      </c>
    </row>
    <row customHeight="1" ht="11.25">
      <c r="A461" s="6245" t="s">
        <v>2183</v>
      </c>
      <c r="B461" s="6245" t="s">
        <v>14</v>
      </c>
      <c r="C461" s="6245" t="s">
        <v>3938</v>
      </c>
      <c r="D461" s="6245" t="s">
        <v>3939</v>
      </c>
      <c r="E461" s="6245" t="s">
        <v>3940</v>
      </c>
      <c r="F461" s="6245" t="s">
        <v>2627</v>
      </c>
      <c r="G461" s="6245" t="s">
        <v>24</v>
      </c>
      <c r="H461" s="6245" t="s">
        <v>24</v>
      </c>
      <c r="I461" s="6245" t="s">
        <v>714</v>
      </c>
    </row>
    <row customHeight="1" ht="11.25">
      <c r="A462" s="6245" t="s">
        <v>2183</v>
      </c>
      <c r="B462" s="6245" t="s">
        <v>14</v>
      </c>
      <c r="C462" s="6245" t="s">
        <v>3941</v>
      </c>
      <c r="D462" s="6245" t="s">
        <v>3942</v>
      </c>
      <c r="E462" s="6245" t="s">
        <v>3943</v>
      </c>
      <c r="F462" s="6245" t="s">
        <v>2283</v>
      </c>
      <c r="G462" s="6245" t="s">
        <v>2403</v>
      </c>
      <c r="H462" s="6245" t="s">
        <v>24</v>
      </c>
      <c r="I462" s="6245" t="s">
        <v>714</v>
      </c>
    </row>
    <row customHeight="1" ht="11.25">
      <c r="A463" s="6245" t="s">
        <v>2183</v>
      </c>
      <c r="B463" s="6245" t="s">
        <v>14</v>
      </c>
      <c r="C463" s="6245" t="s">
        <v>3944</v>
      </c>
      <c r="D463" s="6245" t="s">
        <v>3945</v>
      </c>
      <c r="E463" s="6245" t="s">
        <v>3946</v>
      </c>
      <c r="F463" s="6245" t="s">
        <v>2385</v>
      </c>
      <c r="G463" s="6245" t="s">
        <v>3947</v>
      </c>
      <c r="H463" s="6245" t="s">
        <v>3948</v>
      </c>
      <c r="I463" s="6245" t="s">
        <v>714</v>
      </c>
    </row>
    <row customHeight="1" ht="11.25">
      <c r="A464" s="6245" t="s">
        <v>2183</v>
      </c>
      <c r="B464" s="6245" t="s">
        <v>14</v>
      </c>
      <c r="C464" s="6245" t="s">
        <v>3949</v>
      </c>
      <c r="D464" s="6245" t="s">
        <v>3950</v>
      </c>
      <c r="E464" s="6245" t="s">
        <v>3951</v>
      </c>
      <c r="F464" s="6245" t="s">
        <v>2452</v>
      </c>
      <c r="G464" s="6245" t="s">
        <v>24</v>
      </c>
      <c r="H464" s="6245" t="s">
        <v>24</v>
      </c>
      <c r="I464" s="6245" t="s">
        <v>714</v>
      </c>
    </row>
    <row customHeight="1" ht="11.25">
      <c r="A465" s="6245" t="s">
        <v>2183</v>
      </c>
      <c r="B465" s="6245" t="s">
        <v>14</v>
      </c>
      <c r="C465" s="6245" t="s">
        <v>3952</v>
      </c>
      <c r="D465" s="6245" t="s">
        <v>3953</v>
      </c>
      <c r="E465" s="6245" t="s">
        <v>3954</v>
      </c>
      <c r="F465" s="6245" t="s">
        <v>2385</v>
      </c>
      <c r="G465" s="6245" t="s">
        <v>3955</v>
      </c>
      <c r="H465" s="6245" t="s">
        <v>24</v>
      </c>
      <c r="I465" s="6245" t="s">
        <v>714</v>
      </c>
    </row>
    <row customHeight="1" ht="11.25">
      <c r="A466" s="6245" t="s">
        <v>2183</v>
      </c>
      <c r="B466" s="6245" t="s">
        <v>14</v>
      </c>
      <c r="C466" s="6245" t="s">
        <v>3956</v>
      </c>
      <c r="D466" s="6245" t="s">
        <v>3957</v>
      </c>
      <c r="E466" s="6245" t="s">
        <v>3958</v>
      </c>
      <c r="F466" s="6245" t="s">
        <v>2806</v>
      </c>
      <c r="G466" s="6245" t="s">
        <v>3959</v>
      </c>
      <c r="H466" s="6245" t="s">
        <v>24</v>
      </c>
      <c r="I466" s="6245" t="s">
        <v>714</v>
      </c>
    </row>
    <row customHeight="1" ht="11.25">
      <c r="A467" s="6245" t="s">
        <v>2183</v>
      </c>
      <c r="B467" s="6245" t="s">
        <v>14</v>
      </c>
      <c r="C467" s="6245" t="s">
        <v>3960</v>
      </c>
      <c r="D467" s="6245" t="s">
        <v>3961</v>
      </c>
      <c r="E467" s="6245" t="s">
        <v>3962</v>
      </c>
      <c r="F467" s="6245" t="s">
        <v>2472</v>
      </c>
      <c r="G467" s="6245" t="s">
        <v>3963</v>
      </c>
      <c r="H467" s="6245" t="s">
        <v>24</v>
      </c>
      <c r="I467" s="6245" t="s">
        <v>714</v>
      </c>
    </row>
    <row customHeight="1" ht="11.25">
      <c r="A468" s="6245" t="s">
        <v>2183</v>
      </c>
      <c r="B468" s="6245" t="s">
        <v>14</v>
      </c>
      <c r="C468" s="6245" t="s">
        <v>3964</v>
      </c>
      <c r="D468" s="6245" t="s">
        <v>3961</v>
      </c>
      <c r="E468" s="6245" t="s">
        <v>3965</v>
      </c>
      <c r="F468" s="6245" t="s">
        <v>2291</v>
      </c>
      <c r="G468" s="6245" t="s">
        <v>3966</v>
      </c>
      <c r="H468" s="6245" t="s">
        <v>24</v>
      </c>
      <c r="I468" s="6245" t="s">
        <v>714</v>
      </c>
    </row>
    <row customHeight="1" ht="11.25">
      <c r="A469" s="6245" t="s">
        <v>2183</v>
      </c>
      <c r="B469" s="6245" t="s">
        <v>14</v>
      </c>
      <c r="C469" s="6245" t="s">
        <v>3967</v>
      </c>
      <c r="D469" s="6245" t="s">
        <v>3968</v>
      </c>
      <c r="E469" s="6245" t="s">
        <v>3969</v>
      </c>
      <c r="F469" s="6245" t="s">
        <v>2560</v>
      </c>
      <c r="G469" s="6245" t="s">
        <v>24</v>
      </c>
      <c r="H469" s="6245" t="s">
        <v>24</v>
      </c>
      <c r="I469" s="6245" t="s">
        <v>714</v>
      </c>
    </row>
    <row customHeight="1" ht="11.25">
      <c r="A470" s="6245" t="s">
        <v>2183</v>
      </c>
      <c r="B470" s="6245" t="s">
        <v>14</v>
      </c>
      <c r="C470" s="6245" t="s">
        <v>3970</v>
      </c>
      <c r="D470" s="6245" t="s">
        <v>3971</v>
      </c>
      <c r="E470" s="6245" t="s">
        <v>3972</v>
      </c>
      <c r="F470" s="6245" t="s">
        <v>2385</v>
      </c>
      <c r="G470" s="6245" t="s">
        <v>3973</v>
      </c>
      <c r="H470" s="6245" t="s">
        <v>24</v>
      </c>
      <c r="I470" s="6245" t="s">
        <v>714</v>
      </c>
    </row>
    <row customHeight="1" ht="11.25">
      <c r="A471" s="6245" t="s">
        <v>2183</v>
      </c>
      <c r="B471" s="6245" t="s">
        <v>14</v>
      </c>
      <c r="C471" s="6245" t="s">
        <v>3974</v>
      </c>
      <c r="D471" s="6245" t="s">
        <v>3975</v>
      </c>
      <c r="E471" s="6245" t="s">
        <v>3976</v>
      </c>
      <c r="F471" s="6245" t="s">
        <v>3597</v>
      </c>
      <c r="G471" s="6245" t="s">
        <v>3977</v>
      </c>
      <c r="H471" s="6245" t="s">
        <v>24</v>
      </c>
      <c r="I471" s="6245" t="s">
        <v>714</v>
      </c>
    </row>
    <row customHeight="1" ht="11.25">
      <c r="A472" s="6245" t="s">
        <v>2183</v>
      </c>
      <c r="B472" s="6245" t="s">
        <v>14</v>
      </c>
      <c r="C472" s="6245" t="s">
        <v>3978</v>
      </c>
      <c r="D472" s="6245" t="s">
        <v>3979</v>
      </c>
      <c r="E472" s="6245" t="s">
        <v>3976</v>
      </c>
      <c r="F472" s="6245" t="s">
        <v>3980</v>
      </c>
      <c r="G472" s="6245" t="s">
        <v>3981</v>
      </c>
      <c r="H472" s="6245" t="s">
        <v>24</v>
      </c>
      <c r="I472" s="6245" t="s">
        <v>714</v>
      </c>
    </row>
    <row customHeight="1" ht="11.25">
      <c r="A473" s="6245" t="s">
        <v>2183</v>
      </c>
      <c r="B473" s="6245" t="s">
        <v>14</v>
      </c>
      <c r="C473" s="6245" t="s">
        <v>3982</v>
      </c>
      <c r="D473" s="6245" t="s">
        <v>3983</v>
      </c>
      <c r="E473" s="6245" t="s">
        <v>3984</v>
      </c>
      <c r="F473" s="6245" t="s">
        <v>2278</v>
      </c>
      <c r="G473" s="6245" t="s">
        <v>3985</v>
      </c>
      <c r="H473" s="6245" t="s">
        <v>24</v>
      </c>
      <c r="I473" s="6245" t="s">
        <v>714</v>
      </c>
    </row>
    <row customHeight="1" ht="11.25">
      <c r="A474" s="6245" t="s">
        <v>2183</v>
      </c>
      <c r="B474" s="6245" t="s">
        <v>14</v>
      </c>
      <c r="C474" s="6245" t="s">
        <v>3986</v>
      </c>
      <c r="D474" s="6245" t="s">
        <v>3983</v>
      </c>
      <c r="E474" s="6245" t="s">
        <v>3987</v>
      </c>
      <c r="F474" s="6245" t="s">
        <v>2369</v>
      </c>
      <c r="G474" s="6245" t="s">
        <v>2332</v>
      </c>
      <c r="H474" s="6245" t="s">
        <v>24</v>
      </c>
      <c r="I474" s="6245" t="s">
        <v>714</v>
      </c>
    </row>
    <row customHeight="1" ht="11.25">
      <c r="A475" s="6245" t="s">
        <v>2183</v>
      </c>
      <c r="B475" s="6245" t="s">
        <v>14</v>
      </c>
      <c r="C475" s="6245" t="s">
        <v>3988</v>
      </c>
      <c r="D475" s="6245" t="s">
        <v>3989</v>
      </c>
      <c r="E475" s="6245" t="s">
        <v>3990</v>
      </c>
      <c r="F475" s="6245" t="s">
        <v>2385</v>
      </c>
      <c r="G475" s="6245" t="s">
        <v>3991</v>
      </c>
      <c r="H475" s="6245" t="s">
        <v>3992</v>
      </c>
      <c r="I475" s="6245" t="s">
        <v>714</v>
      </c>
    </row>
    <row customHeight="1" ht="11.25">
      <c r="A476" s="6245" t="s">
        <v>2183</v>
      </c>
      <c r="B476" s="6245" t="s">
        <v>14</v>
      </c>
      <c r="C476" s="6245" t="s">
        <v>3993</v>
      </c>
      <c r="D476" s="6245" t="s">
        <v>3994</v>
      </c>
      <c r="E476" s="6245" t="s">
        <v>3995</v>
      </c>
      <c r="F476" s="6245" t="s">
        <v>2202</v>
      </c>
      <c r="G476" s="6245" t="s">
        <v>3996</v>
      </c>
      <c r="H476" s="6245" t="s">
        <v>24</v>
      </c>
      <c r="I476" s="6245" t="s">
        <v>714</v>
      </c>
    </row>
    <row customHeight="1" ht="11.25">
      <c r="A477" s="6245" t="s">
        <v>2183</v>
      </c>
      <c r="B477" s="6245" t="s">
        <v>14</v>
      </c>
      <c r="C477" s="6245" t="s">
        <v>3997</v>
      </c>
      <c r="D477" s="6245" t="s">
        <v>3998</v>
      </c>
      <c r="E477" s="6245" t="s">
        <v>3999</v>
      </c>
      <c r="F477" s="6245" t="s">
        <v>2291</v>
      </c>
      <c r="G477" s="6245" t="s">
        <v>4000</v>
      </c>
      <c r="H477" s="6245" t="s">
        <v>24</v>
      </c>
      <c r="I477" s="6245" t="s">
        <v>714</v>
      </c>
    </row>
    <row customHeight="1" ht="11.25">
      <c r="A478" s="6245" t="s">
        <v>2183</v>
      </c>
      <c r="B478" s="6245" t="s">
        <v>14</v>
      </c>
      <c r="C478" s="6245" t="s">
        <v>4001</v>
      </c>
      <c r="D478" s="6245" t="s">
        <v>4002</v>
      </c>
      <c r="E478" s="6245" t="s">
        <v>4003</v>
      </c>
      <c r="F478" s="6245" t="s">
        <v>2385</v>
      </c>
      <c r="G478" s="6245" t="s">
        <v>2819</v>
      </c>
      <c r="H478" s="6245" t="s">
        <v>24</v>
      </c>
      <c r="I478" s="6245" t="s">
        <v>714</v>
      </c>
    </row>
    <row customHeight="1" ht="11.25">
      <c r="A479" s="6245" t="s">
        <v>2183</v>
      </c>
      <c r="B479" s="6245" t="s">
        <v>14</v>
      </c>
      <c r="C479" s="6245" t="s">
        <v>4004</v>
      </c>
      <c r="D479" s="6245" t="s">
        <v>4005</v>
      </c>
      <c r="E479" s="6245" t="s">
        <v>4006</v>
      </c>
      <c r="F479" s="6245" t="s">
        <v>2197</v>
      </c>
      <c r="G479" s="6245" t="s">
        <v>4007</v>
      </c>
      <c r="H479" s="6245" t="s">
        <v>24</v>
      </c>
      <c r="I479" s="6245" t="s">
        <v>714</v>
      </c>
    </row>
    <row customHeight="1" ht="11.25">
      <c r="A480" s="6245" t="s">
        <v>2183</v>
      </c>
      <c r="B480" s="6245" t="s">
        <v>14</v>
      </c>
      <c r="C480" s="6245" t="s">
        <v>4008</v>
      </c>
      <c r="D480" s="6245" t="s">
        <v>4009</v>
      </c>
      <c r="E480" s="6245" t="s">
        <v>4010</v>
      </c>
      <c r="F480" s="6245" t="s">
        <v>2402</v>
      </c>
      <c r="G480" s="6245" t="s">
        <v>24</v>
      </c>
      <c r="H480" s="6245" t="s">
        <v>24</v>
      </c>
      <c r="I480" s="6245" t="s">
        <v>714</v>
      </c>
    </row>
    <row customHeight="1" ht="11.25">
      <c r="A481" s="6245" t="s">
        <v>2183</v>
      </c>
      <c r="B481" s="6245" t="s">
        <v>14</v>
      </c>
      <c r="C481" s="6245" t="s">
        <v>4011</v>
      </c>
      <c r="D481" s="6245" t="s">
        <v>4012</v>
      </c>
      <c r="E481" s="6245" t="s">
        <v>4013</v>
      </c>
      <c r="F481" s="6245" t="s">
        <v>2663</v>
      </c>
      <c r="G481" s="6245" t="s">
        <v>4014</v>
      </c>
      <c r="H481" s="6245" t="s">
        <v>24</v>
      </c>
      <c r="I481" s="6245" t="s">
        <v>714</v>
      </c>
    </row>
    <row customHeight="1" ht="11.25">
      <c r="A482" s="6245" t="s">
        <v>2183</v>
      </c>
      <c r="B482" s="6245" t="s">
        <v>14</v>
      </c>
      <c r="C482" s="6245" t="s">
        <v>4015</v>
      </c>
      <c r="D482" s="6245" t="s">
        <v>4016</v>
      </c>
      <c r="E482" s="6245" t="s">
        <v>4017</v>
      </c>
      <c r="F482" s="6245" t="s">
        <v>2212</v>
      </c>
      <c r="G482" s="6245" t="s">
        <v>4018</v>
      </c>
      <c r="H482" s="6245" t="s">
        <v>24</v>
      </c>
      <c r="I482" s="6245" t="s">
        <v>714</v>
      </c>
    </row>
    <row customHeight="1" ht="11.25">
      <c r="A483" s="6245" t="s">
        <v>2183</v>
      </c>
      <c r="B483" s="6245" t="s">
        <v>14</v>
      </c>
      <c r="C483" s="6245" t="s">
        <v>4019</v>
      </c>
      <c r="D483" s="6245" t="s">
        <v>4020</v>
      </c>
      <c r="E483" s="6245" t="s">
        <v>4021</v>
      </c>
      <c r="F483" s="6245" t="s">
        <v>4022</v>
      </c>
      <c r="G483" s="6245" t="s">
        <v>24</v>
      </c>
      <c r="H483" s="6245" t="s">
        <v>24</v>
      </c>
      <c r="I483" s="6245" t="s">
        <v>714</v>
      </c>
    </row>
    <row customHeight="1" ht="11.25">
      <c r="A484" s="6245" t="s">
        <v>2183</v>
      </c>
      <c r="B484" s="6245" t="s">
        <v>14</v>
      </c>
      <c r="C484" s="6245" t="s">
        <v>4023</v>
      </c>
      <c r="D484" s="6245" t="s">
        <v>4024</v>
      </c>
      <c r="E484" s="6245" t="s">
        <v>4025</v>
      </c>
      <c r="F484" s="6245" t="s">
        <v>2237</v>
      </c>
      <c r="G484" s="6245" t="s">
        <v>4026</v>
      </c>
      <c r="H484" s="6245" t="s">
        <v>24</v>
      </c>
      <c r="I484" s="6245" t="s">
        <v>714</v>
      </c>
    </row>
    <row customHeight="1" ht="11.25">
      <c r="A485" s="6245" t="s">
        <v>2183</v>
      </c>
      <c r="B485" s="6245" t="s">
        <v>14</v>
      </c>
      <c r="C485" s="6245" t="s">
        <v>4027</v>
      </c>
      <c r="D485" s="6245" t="s">
        <v>4028</v>
      </c>
      <c r="E485" s="6245" t="s">
        <v>4029</v>
      </c>
      <c r="F485" s="6245" t="s">
        <v>4030</v>
      </c>
      <c r="G485" s="6245" t="s">
        <v>4031</v>
      </c>
      <c r="H485" s="6245" t="s">
        <v>24</v>
      </c>
      <c r="I485" s="6245" t="s">
        <v>714</v>
      </c>
    </row>
    <row customHeight="1" ht="11.25">
      <c r="A486" s="6245" t="s">
        <v>2183</v>
      </c>
      <c r="B486" s="6245" t="s">
        <v>14</v>
      </c>
      <c r="C486" s="6245" t="s">
        <v>4032</v>
      </c>
      <c r="D486" s="6245" t="s">
        <v>4033</v>
      </c>
      <c r="E486" s="6245" t="s">
        <v>4034</v>
      </c>
      <c r="F486" s="6245" t="s">
        <v>2560</v>
      </c>
      <c r="G486" s="6245" t="s">
        <v>4035</v>
      </c>
      <c r="H486" s="6245" t="s">
        <v>24</v>
      </c>
      <c r="I486" s="6245" t="s">
        <v>714</v>
      </c>
    </row>
    <row customHeight="1" ht="11.25">
      <c r="A487" s="6245" t="s">
        <v>2183</v>
      </c>
      <c r="B487" s="6245" t="s">
        <v>14</v>
      </c>
      <c r="C487" s="6245" t="s">
        <v>4036</v>
      </c>
      <c r="D487" s="6245" t="s">
        <v>4037</v>
      </c>
      <c r="E487" s="6245" t="s">
        <v>4038</v>
      </c>
      <c r="F487" s="6245" t="s">
        <v>2217</v>
      </c>
      <c r="G487" s="6245" t="s">
        <v>24</v>
      </c>
      <c r="H487" s="6245" t="s">
        <v>24</v>
      </c>
      <c r="I487" s="6245" t="s">
        <v>714</v>
      </c>
    </row>
    <row customHeight="1" ht="11.25">
      <c r="A488" s="6245" t="s">
        <v>2183</v>
      </c>
      <c r="B488" s="6245" t="s">
        <v>14</v>
      </c>
      <c r="C488" s="6245" t="s">
        <v>4039</v>
      </c>
      <c r="D488" s="6245" t="s">
        <v>4040</v>
      </c>
      <c r="E488" s="6245" t="s">
        <v>4041</v>
      </c>
      <c r="F488" s="6245" t="s">
        <v>2197</v>
      </c>
      <c r="G488" s="6245" t="s">
        <v>4042</v>
      </c>
      <c r="H488" s="6245" t="s">
        <v>24</v>
      </c>
      <c r="I488" s="6245" t="s">
        <v>714</v>
      </c>
    </row>
    <row customHeight="1" ht="11.25">
      <c r="A489" s="6245" t="s">
        <v>2183</v>
      </c>
      <c r="B489" s="6245" t="s">
        <v>14</v>
      </c>
      <c r="C489" s="6245" t="s">
        <v>4043</v>
      </c>
      <c r="D489" s="6245" t="s">
        <v>4044</v>
      </c>
      <c r="E489" s="6245" t="s">
        <v>4045</v>
      </c>
      <c r="F489" s="6245" t="s">
        <v>2268</v>
      </c>
      <c r="G489" s="6245" t="s">
        <v>24</v>
      </c>
      <c r="H489" s="6245" t="s">
        <v>24</v>
      </c>
      <c r="I489" s="6245" t="s">
        <v>714</v>
      </c>
    </row>
    <row customHeight="1" ht="11.25">
      <c r="A490" s="6245" t="s">
        <v>2183</v>
      </c>
      <c r="B490" s="6245" t="s">
        <v>14</v>
      </c>
      <c r="C490" s="6245" t="s">
        <v>4046</v>
      </c>
      <c r="D490" s="6245" t="s">
        <v>4044</v>
      </c>
      <c r="E490" s="6245" t="s">
        <v>4047</v>
      </c>
      <c r="F490" s="6245" t="s">
        <v>2353</v>
      </c>
      <c r="G490" s="6245" t="s">
        <v>4048</v>
      </c>
      <c r="H490" s="6245" t="s">
        <v>24</v>
      </c>
      <c r="I490" s="6245" t="s">
        <v>714</v>
      </c>
    </row>
    <row customHeight="1" ht="11.25">
      <c r="A491" s="6245" t="s">
        <v>2183</v>
      </c>
      <c r="B491" s="6245" t="s">
        <v>14</v>
      </c>
      <c r="C491" s="6245" t="s">
        <v>4049</v>
      </c>
      <c r="D491" s="6245" t="s">
        <v>4050</v>
      </c>
      <c r="E491" s="6245" t="s">
        <v>4051</v>
      </c>
      <c r="F491" s="6245" t="s">
        <v>2217</v>
      </c>
      <c r="G491" s="6245" t="s">
        <v>24</v>
      </c>
      <c r="H491" s="6245" t="s">
        <v>24</v>
      </c>
      <c r="I491" s="6245" t="s">
        <v>714</v>
      </c>
    </row>
    <row customHeight="1" ht="11.25">
      <c r="A492" s="6245" t="s">
        <v>2183</v>
      </c>
      <c r="B492" s="6245" t="s">
        <v>14</v>
      </c>
      <c r="C492" s="6245" t="s">
        <v>4052</v>
      </c>
      <c r="D492" s="6245" t="s">
        <v>4053</v>
      </c>
      <c r="E492" s="6245" t="s">
        <v>4054</v>
      </c>
      <c r="F492" s="6245" t="s">
        <v>3593</v>
      </c>
      <c r="G492" s="6245" t="s">
        <v>4055</v>
      </c>
      <c r="H492" s="6245" t="s">
        <v>24</v>
      </c>
      <c r="I492" s="6245" t="s">
        <v>714</v>
      </c>
    </row>
    <row customHeight="1" ht="11.25">
      <c r="A493" s="6245" t="s">
        <v>2183</v>
      </c>
      <c r="B493" s="6245" t="s">
        <v>14</v>
      </c>
      <c r="C493" s="6245" t="s">
        <v>4056</v>
      </c>
      <c r="D493" s="6245" t="s">
        <v>4057</v>
      </c>
      <c r="E493" s="6245" t="s">
        <v>4058</v>
      </c>
      <c r="F493" s="6245" t="s">
        <v>4059</v>
      </c>
      <c r="G493" s="6245" t="s">
        <v>24</v>
      </c>
      <c r="H493" s="6245" t="s">
        <v>24</v>
      </c>
      <c r="I493" s="6245" t="s">
        <v>714</v>
      </c>
    </row>
    <row customHeight="1" ht="11.25">
      <c r="A494" s="6245" t="s">
        <v>2183</v>
      </c>
      <c r="B494" s="6245" t="s">
        <v>14</v>
      </c>
      <c r="C494" s="6245" t="s">
        <v>4060</v>
      </c>
      <c r="D494" s="6245" t="s">
        <v>4061</v>
      </c>
      <c r="E494" s="6245" t="s">
        <v>4062</v>
      </c>
      <c r="F494" s="6245" t="s">
        <v>2202</v>
      </c>
      <c r="G494" s="6245" t="s">
        <v>4026</v>
      </c>
      <c r="H494" s="6245" t="s">
        <v>24</v>
      </c>
      <c r="I494" s="6245" t="s">
        <v>714</v>
      </c>
    </row>
    <row customHeight="1" ht="11.25">
      <c r="A495" s="6245" t="s">
        <v>2183</v>
      </c>
      <c r="B495" s="6245" t="s">
        <v>14</v>
      </c>
      <c r="C495" s="6245" t="s">
        <v>4063</v>
      </c>
      <c r="D495" s="6245" t="s">
        <v>4064</v>
      </c>
      <c r="E495" s="6245" t="s">
        <v>4065</v>
      </c>
      <c r="F495" s="6245" t="s">
        <v>2963</v>
      </c>
      <c r="G495" s="6245" t="s">
        <v>4066</v>
      </c>
      <c r="H495" s="6245" t="s">
        <v>24</v>
      </c>
      <c r="I495" s="6245" t="s">
        <v>714</v>
      </c>
    </row>
    <row customHeight="1" ht="11.25">
      <c r="A496" s="6245" t="s">
        <v>2183</v>
      </c>
      <c r="B496" s="6245" t="s">
        <v>14</v>
      </c>
      <c r="C496" s="6245" t="s">
        <v>4067</v>
      </c>
      <c r="D496" s="6245" t="s">
        <v>4068</v>
      </c>
      <c r="E496" s="6245" t="s">
        <v>4069</v>
      </c>
      <c r="F496" s="6245" t="s">
        <v>4070</v>
      </c>
      <c r="G496" s="6245" t="s">
        <v>4071</v>
      </c>
      <c r="H496" s="6245" t="s">
        <v>24</v>
      </c>
      <c r="I496" s="6245" t="s">
        <v>714</v>
      </c>
    </row>
    <row customHeight="1" ht="11.25">
      <c r="A497" s="6245" t="s">
        <v>2183</v>
      </c>
      <c r="B497" s="6245" t="s">
        <v>14</v>
      </c>
      <c r="C497" s="6245" t="s">
        <v>4072</v>
      </c>
      <c r="D497" s="6245" t="s">
        <v>4073</v>
      </c>
      <c r="E497" s="6245" t="s">
        <v>4074</v>
      </c>
      <c r="F497" s="6245" t="s">
        <v>2866</v>
      </c>
      <c r="G497" s="6245" t="s">
        <v>24</v>
      </c>
      <c r="H497" s="6245" t="s">
        <v>24</v>
      </c>
      <c r="I497" s="6245" t="s">
        <v>714</v>
      </c>
    </row>
    <row customHeight="1" ht="11.25">
      <c r="A498" s="6245" t="s">
        <v>2183</v>
      </c>
      <c r="B498" s="6245" t="s">
        <v>14</v>
      </c>
      <c r="C498" s="6245" t="s">
        <v>4075</v>
      </c>
      <c r="D498" s="6245" t="s">
        <v>4076</v>
      </c>
      <c r="E498" s="6245" t="s">
        <v>4077</v>
      </c>
      <c r="F498" s="6245" t="s">
        <v>2197</v>
      </c>
      <c r="G498" s="6245" t="s">
        <v>4078</v>
      </c>
      <c r="H498" s="6245" t="s">
        <v>24</v>
      </c>
      <c r="I498" s="6245" t="s">
        <v>714</v>
      </c>
    </row>
    <row customHeight="1" ht="11.25">
      <c r="A499" s="6245" t="s">
        <v>2183</v>
      </c>
      <c r="B499" s="6245" t="s">
        <v>14</v>
      </c>
      <c r="C499" s="6245" t="s">
        <v>4079</v>
      </c>
      <c r="D499" s="6245" t="s">
        <v>4080</v>
      </c>
      <c r="E499" s="6245" t="s">
        <v>4081</v>
      </c>
      <c r="F499" s="6245" t="s">
        <v>2523</v>
      </c>
      <c r="G499" s="6245" t="s">
        <v>4082</v>
      </c>
      <c r="H499" s="6245" t="s">
        <v>24</v>
      </c>
      <c r="I499" s="6245" t="s">
        <v>714</v>
      </c>
    </row>
    <row customHeight="1" ht="11.25">
      <c r="A500" s="6245" t="s">
        <v>2183</v>
      </c>
      <c r="B500" s="6245" t="s">
        <v>14</v>
      </c>
      <c r="C500" s="6245" t="s">
        <v>4083</v>
      </c>
      <c r="D500" s="6245" t="s">
        <v>4084</v>
      </c>
      <c r="E500" s="6245" t="s">
        <v>4085</v>
      </c>
      <c r="F500" s="6245" t="s">
        <v>2247</v>
      </c>
      <c r="G500" s="6245" t="s">
        <v>24</v>
      </c>
      <c r="H500" s="6245" t="s">
        <v>24</v>
      </c>
      <c r="I500" s="6245" t="s">
        <v>714</v>
      </c>
    </row>
    <row customHeight="1" ht="11.25">
      <c r="A501" s="6245" t="s">
        <v>2183</v>
      </c>
      <c r="B501" s="6245" t="s">
        <v>14</v>
      </c>
      <c r="C501" s="6245" t="s">
        <v>4086</v>
      </c>
      <c r="D501" s="6245" t="s">
        <v>4087</v>
      </c>
      <c r="E501" s="6245" t="s">
        <v>4088</v>
      </c>
      <c r="F501" s="6245" t="s">
        <v>2212</v>
      </c>
      <c r="G501" s="6245" t="s">
        <v>4089</v>
      </c>
      <c r="H501" s="6245" t="s">
        <v>24</v>
      </c>
      <c r="I501" s="6245" t="s">
        <v>714</v>
      </c>
    </row>
    <row customHeight="1" ht="11.25">
      <c r="A502" s="6245" t="s">
        <v>2183</v>
      </c>
      <c r="B502" s="6245" t="s">
        <v>14</v>
      </c>
      <c r="C502" s="6245" t="s">
        <v>4090</v>
      </c>
      <c r="D502" s="6245" t="s">
        <v>4091</v>
      </c>
      <c r="E502" s="6245" t="s">
        <v>4092</v>
      </c>
      <c r="F502" s="6245" t="s">
        <v>2197</v>
      </c>
      <c r="G502" s="6245" t="s">
        <v>24</v>
      </c>
      <c r="H502" s="6245" t="s">
        <v>24</v>
      </c>
      <c r="I502" s="6245" t="s">
        <v>714</v>
      </c>
    </row>
    <row customHeight="1" ht="11.25">
      <c r="A503" s="6245" t="s">
        <v>2183</v>
      </c>
      <c r="B503" s="6245" t="s">
        <v>14</v>
      </c>
      <c r="C503" s="6245" t="s">
        <v>4093</v>
      </c>
      <c r="D503" s="6245" t="s">
        <v>4094</v>
      </c>
      <c r="E503" s="6245" t="s">
        <v>4095</v>
      </c>
      <c r="F503" s="6245" t="s">
        <v>2560</v>
      </c>
      <c r="G503" s="6245" t="s">
        <v>4096</v>
      </c>
      <c r="H503" s="6245" t="s">
        <v>24</v>
      </c>
      <c r="I503" s="6245" t="s">
        <v>714</v>
      </c>
    </row>
    <row customHeight="1" ht="11.25">
      <c r="A504" s="6245" t="s">
        <v>2183</v>
      </c>
      <c r="B504" s="6245" t="s">
        <v>14</v>
      </c>
      <c r="C504" s="6245" t="s">
        <v>4097</v>
      </c>
      <c r="D504" s="6245" t="s">
        <v>4098</v>
      </c>
      <c r="E504" s="6245" t="s">
        <v>4099</v>
      </c>
      <c r="F504" s="6245" t="s">
        <v>2917</v>
      </c>
      <c r="G504" s="6245" t="s">
        <v>24</v>
      </c>
      <c r="H504" s="6245" t="s">
        <v>24</v>
      </c>
      <c r="I504" s="6245" t="s">
        <v>714</v>
      </c>
    </row>
    <row customHeight="1" ht="11.25">
      <c r="A505" s="6245" t="s">
        <v>2183</v>
      </c>
      <c r="B505" s="6245" t="s">
        <v>14</v>
      </c>
      <c r="C505" s="6245" t="s">
        <v>4100</v>
      </c>
      <c r="D505" s="6245" t="s">
        <v>4101</v>
      </c>
      <c r="E505" s="6245" t="s">
        <v>4102</v>
      </c>
      <c r="F505" s="6245" t="s">
        <v>2560</v>
      </c>
      <c r="G505" s="6245" t="s">
        <v>4103</v>
      </c>
      <c r="H505" s="6245" t="s">
        <v>24</v>
      </c>
      <c r="I505" s="6245" t="s">
        <v>714</v>
      </c>
    </row>
    <row customHeight="1" ht="11.25">
      <c r="A506" s="6245" t="s">
        <v>2183</v>
      </c>
      <c r="B506" s="6245" t="s">
        <v>14</v>
      </c>
      <c r="C506" s="6245" t="s">
        <v>4104</v>
      </c>
      <c r="D506" s="6245" t="s">
        <v>4105</v>
      </c>
      <c r="E506" s="6245" t="s">
        <v>4106</v>
      </c>
      <c r="F506" s="6245" t="s">
        <v>2420</v>
      </c>
      <c r="G506" s="6245" t="s">
        <v>4107</v>
      </c>
      <c r="H506" s="6245" t="s">
        <v>24</v>
      </c>
      <c r="I506" s="6245" t="s">
        <v>714</v>
      </c>
    </row>
    <row customHeight="1" ht="11.25">
      <c r="A507" s="6245" t="s">
        <v>2183</v>
      </c>
      <c r="B507" s="6245" t="s">
        <v>14</v>
      </c>
      <c r="C507" s="6245" t="s">
        <v>4108</v>
      </c>
      <c r="D507" s="6245" t="s">
        <v>4109</v>
      </c>
      <c r="E507" s="6245" t="s">
        <v>4110</v>
      </c>
      <c r="F507" s="6245" t="s">
        <v>2303</v>
      </c>
      <c r="G507" s="6245" t="s">
        <v>24</v>
      </c>
      <c r="H507" s="6245" t="s">
        <v>4111</v>
      </c>
      <c r="I507" s="6245" t="s">
        <v>714</v>
      </c>
    </row>
    <row customHeight="1" ht="11.25">
      <c r="A508" s="6245" t="s">
        <v>2183</v>
      </c>
      <c r="B508" s="6245" t="s">
        <v>14</v>
      </c>
      <c r="C508" s="6245" t="s">
        <v>4112</v>
      </c>
      <c r="D508" s="6245" t="s">
        <v>4113</v>
      </c>
      <c r="E508" s="6245" t="s">
        <v>4114</v>
      </c>
      <c r="F508" s="6245" t="s">
        <v>4115</v>
      </c>
      <c r="G508" s="6245" t="s">
        <v>2824</v>
      </c>
      <c r="H508" s="6245" t="s">
        <v>24</v>
      </c>
      <c r="I508" s="6245" t="s">
        <v>714</v>
      </c>
    </row>
    <row customHeight="1" ht="11.25">
      <c r="A509" s="6245" t="s">
        <v>2183</v>
      </c>
      <c r="B509" s="6245" t="s">
        <v>14</v>
      </c>
      <c r="C509" s="6245" t="s">
        <v>4116</v>
      </c>
      <c r="D509" s="6245" t="s">
        <v>4117</v>
      </c>
      <c r="E509" s="6245" t="s">
        <v>4118</v>
      </c>
      <c r="F509" s="6245" t="s">
        <v>2212</v>
      </c>
      <c r="G509" s="6245" t="s">
        <v>24</v>
      </c>
      <c r="H509" s="6245" t="s">
        <v>24</v>
      </c>
      <c r="I509" s="6245" t="s">
        <v>714</v>
      </c>
    </row>
    <row customHeight="1" ht="11.25">
      <c r="A510" s="6245" t="s">
        <v>2183</v>
      </c>
      <c r="B510" s="6245" t="s">
        <v>14</v>
      </c>
      <c r="C510" s="6245" t="s">
        <v>4119</v>
      </c>
      <c r="D510" s="6245" t="s">
        <v>4120</v>
      </c>
      <c r="E510" s="6245" t="s">
        <v>4121</v>
      </c>
      <c r="F510" s="6245" t="s">
        <v>4115</v>
      </c>
      <c r="G510" s="6245" t="s">
        <v>4122</v>
      </c>
      <c r="H510" s="6245" t="s">
        <v>24</v>
      </c>
      <c r="I510" s="6245" t="s">
        <v>714</v>
      </c>
    </row>
    <row customHeight="1" ht="11.25">
      <c r="A511" s="6245" t="s">
        <v>2183</v>
      </c>
      <c r="B511" s="6245" t="s">
        <v>14</v>
      </c>
      <c r="C511" s="6245" t="s">
        <v>4123</v>
      </c>
      <c r="D511" s="6245" t="s">
        <v>4124</v>
      </c>
      <c r="E511" s="6245" t="s">
        <v>4125</v>
      </c>
      <c r="F511" s="6245" t="s">
        <v>2963</v>
      </c>
      <c r="G511" s="6245" t="s">
        <v>4126</v>
      </c>
      <c r="H511" s="6245" t="s">
        <v>24</v>
      </c>
      <c r="I511" s="6245" t="s">
        <v>714</v>
      </c>
    </row>
    <row customHeight="1" ht="11.25">
      <c r="A512" s="6245" t="s">
        <v>2183</v>
      </c>
      <c r="B512" s="6245" t="s">
        <v>14</v>
      </c>
      <c r="C512" s="6245" t="s">
        <v>4127</v>
      </c>
      <c r="D512" s="6245" t="s">
        <v>4128</v>
      </c>
      <c r="E512" s="6245" t="s">
        <v>4129</v>
      </c>
      <c r="F512" s="6245" t="s">
        <v>2627</v>
      </c>
      <c r="G512" s="6245" t="s">
        <v>4130</v>
      </c>
      <c r="H512" s="6245" t="s">
        <v>24</v>
      </c>
      <c r="I512" s="6245" t="s">
        <v>714</v>
      </c>
    </row>
    <row customHeight="1" ht="11.25">
      <c r="A513" s="6245" t="s">
        <v>2183</v>
      </c>
      <c r="B513" s="6245" t="s">
        <v>14</v>
      </c>
      <c r="C513" s="6245" t="s">
        <v>4131</v>
      </c>
      <c r="D513" s="6245" t="s">
        <v>4132</v>
      </c>
      <c r="E513" s="6245" t="s">
        <v>4133</v>
      </c>
      <c r="F513" s="6245" t="s">
        <v>4134</v>
      </c>
      <c r="G513" s="6245" t="s">
        <v>3689</v>
      </c>
      <c r="H513" s="6245" t="s">
        <v>24</v>
      </c>
      <c r="I513" s="6245" t="s">
        <v>714</v>
      </c>
    </row>
    <row customHeight="1" ht="11.25">
      <c r="A514" s="6245" t="s">
        <v>2183</v>
      </c>
      <c r="B514" s="6245" t="s">
        <v>14</v>
      </c>
      <c r="C514" s="6245" t="s">
        <v>4135</v>
      </c>
      <c r="D514" s="6245" t="s">
        <v>4136</v>
      </c>
      <c r="E514" s="6245" t="s">
        <v>4137</v>
      </c>
      <c r="F514" s="6245" t="s">
        <v>2963</v>
      </c>
      <c r="G514" s="6245" t="s">
        <v>4138</v>
      </c>
      <c r="H514" s="6245" t="s">
        <v>24</v>
      </c>
      <c r="I514" s="6245" t="s">
        <v>714</v>
      </c>
    </row>
    <row customHeight="1" ht="11.25">
      <c r="A515" s="6245" t="s">
        <v>2183</v>
      </c>
      <c r="B515" s="6245" t="s">
        <v>14</v>
      </c>
      <c r="C515" s="6245" t="s">
        <v>4139</v>
      </c>
      <c r="D515" s="6245" t="s">
        <v>4140</v>
      </c>
      <c r="E515" s="6245" t="s">
        <v>4141</v>
      </c>
      <c r="F515" s="6245" t="s">
        <v>2237</v>
      </c>
      <c r="G515" s="6245" t="s">
        <v>4142</v>
      </c>
      <c r="H515" s="6245" t="s">
        <v>24</v>
      </c>
      <c r="I515" s="6245" t="s">
        <v>714</v>
      </c>
    </row>
    <row customHeight="1" ht="11.25">
      <c r="A516" s="6245" t="s">
        <v>2183</v>
      </c>
      <c r="B516" s="6245" t="s">
        <v>14</v>
      </c>
      <c r="C516" s="6245" t="s">
        <v>4143</v>
      </c>
      <c r="D516" s="6245" t="s">
        <v>4144</v>
      </c>
      <c r="E516" s="6245" t="s">
        <v>4145</v>
      </c>
      <c r="F516" s="6245" t="s">
        <v>4115</v>
      </c>
      <c r="G516" s="6245" t="s">
        <v>4146</v>
      </c>
      <c r="H516" s="6245" t="s">
        <v>24</v>
      </c>
      <c r="I516" s="6245" t="s">
        <v>714</v>
      </c>
    </row>
    <row customHeight="1" ht="11.25">
      <c r="A517" s="6245" t="s">
        <v>2183</v>
      </c>
      <c r="B517" s="6245" t="s">
        <v>14</v>
      </c>
      <c r="C517" s="6245" t="s">
        <v>4147</v>
      </c>
      <c r="D517" s="6245" t="s">
        <v>4148</v>
      </c>
      <c r="E517" s="6245" t="s">
        <v>4149</v>
      </c>
      <c r="F517" s="6245" t="s">
        <v>2963</v>
      </c>
      <c r="G517" s="6245" t="s">
        <v>4150</v>
      </c>
      <c r="H517" s="6245" t="s">
        <v>24</v>
      </c>
      <c r="I517" s="6245" t="s">
        <v>714</v>
      </c>
    </row>
    <row customHeight="1" ht="11.25">
      <c r="A518" s="6245" t="s">
        <v>2183</v>
      </c>
      <c r="B518" s="6245" t="s">
        <v>14</v>
      </c>
      <c r="C518" s="6245" t="s">
        <v>4151</v>
      </c>
      <c r="D518" s="6245" t="s">
        <v>4152</v>
      </c>
      <c r="E518" s="6245" t="s">
        <v>4153</v>
      </c>
      <c r="F518" s="6245" t="s">
        <v>2560</v>
      </c>
      <c r="G518" s="6245" t="s">
        <v>4154</v>
      </c>
      <c r="H518" s="6245" t="s">
        <v>24</v>
      </c>
      <c r="I518" s="6245" t="s">
        <v>714</v>
      </c>
    </row>
    <row customHeight="1" ht="11.25">
      <c r="A519" s="6245" t="s">
        <v>2183</v>
      </c>
      <c r="B519" s="6245" t="s">
        <v>14</v>
      </c>
      <c r="C519" s="6245" t="s">
        <v>4155</v>
      </c>
      <c r="D519" s="6245" t="s">
        <v>4156</v>
      </c>
      <c r="E519" s="6245" t="s">
        <v>4157</v>
      </c>
      <c r="F519" s="6245" t="s">
        <v>2308</v>
      </c>
      <c r="G519" s="6245" t="s">
        <v>4158</v>
      </c>
      <c r="H519" s="6245" t="s">
        <v>24</v>
      </c>
      <c r="I519" s="6245" t="s">
        <v>714</v>
      </c>
    </row>
    <row customHeight="1" ht="11.25">
      <c r="A520" s="6245" t="s">
        <v>2183</v>
      </c>
      <c r="B520" s="6245" t="s">
        <v>14</v>
      </c>
      <c r="C520" s="6245" t="s">
        <v>4159</v>
      </c>
      <c r="D520" s="6245" t="s">
        <v>4160</v>
      </c>
      <c r="E520" s="6245" t="s">
        <v>4161</v>
      </c>
      <c r="F520" s="6245" t="s">
        <v>4162</v>
      </c>
      <c r="G520" s="6245" t="s">
        <v>4163</v>
      </c>
      <c r="H520" s="6245" t="s">
        <v>24</v>
      </c>
      <c r="I520" s="6245" t="s">
        <v>714</v>
      </c>
    </row>
    <row customHeight="1" ht="11.25">
      <c r="A521" s="6245" t="s">
        <v>2183</v>
      </c>
      <c r="B521" s="6245" t="s">
        <v>14</v>
      </c>
      <c r="C521" s="6245" t="s">
        <v>4164</v>
      </c>
      <c r="D521" s="6245" t="s">
        <v>4165</v>
      </c>
      <c r="E521" s="6245" t="s">
        <v>4166</v>
      </c>
      <c r="F521" s="6245" t="s">
        <v>2237</v>
      </c>
      <c r="G521" s="6245" t="s">
        <v>4167</v>
      </c>
      <c r="H521" s="6245" t="s">
        <v>24</v>
      </c>
      <c r="I521" s="6245" t="s">
        <v>714</v>
      </c>
    </row>
    <row customHeight="1" ht="11.25">
      <c r="A522" s="6245" t="s">
        <v>2183</v>
      </c>
      <c r="B522" s="6245" t="s">
        <v>14</v>
      </c>
      <c r="C522" s="6245" t="s">
        <v>4168</v>
      </c>
      <c r="D522" s="6245" t="s">
        <v>4169</v>
      </c>
      <c r="E522" s="6245" t="s">
        <v>4170</v>
      </c>
      <c r="F522" s="6245" t="s">
        <v>2197</v>
      </c>
      <c r="G522" s="6245" t="s">
        <v>4171</v>
      </c>
      <c r="H522" s="6245" t="s">
        <v>24</v>
      </c>
      <c r="I522" s="6245" t="s">
        <v>714</v>
      </c>
    </row>
    <row customHeight="1" ht="11.25">
      <c r="A523" s="6245" t="s">
        <v>2183</v>
      </c>
      <c r="B523" s="6245" t="s">
        <v>14</v>
      </c>
      <c r="C523" s="6245" t="s">
        <v>4172</v>
      </c>
      <c r="D523" s="6245" t="s">
        <v>4173</v>
      </c>
      <c r="E523" s="6245" t="s">
        <v>4174</v>
      </c>
      <c r="F523" s="6245" t="s">
        <v>4022</v>
      </c>
      <c r="G523" s="6245" t="s">
        <v>4175</v>
      </c>
      <c r="H523" s="6245" t="s">
        <v>24</v>
      </c>
      <c r="I523" s="6245" t="s">
        <v>714</v>
      </c>
    </row>
    <row customHeight="1" ht="11.25">
      <c r="A524" s="6245" t="s">
        <v>2183</v>
      </c>
      <c r="B524" s="6245" t="s">
        <v>14</v>
      </c>
      <c r="C524" s="6245" t="s">
        <v>4176</v>
      </c>
      <c r="D524" s="6245" t="s">
        <v>4177</v>
      </c>
      <c r="E524" s="6245" t="s">
        <v>4178</v>
      </c>
      <c r="F524" s="6245" t="s">
        <v>2385</v>
      </c>
      <c r="G524" s="6245" t="s">
        <v>4179</v>
      </c>
      <c r="H524" s="6245" t="s">
        <v>24</v>
      </c>
      <c r="I524" s="6245" t="s">
        <v>714</v>
      </c>
    </row>
    <row customHeight="1" ht="11.25">
      <c r="A525" s="6245" t="s">
        <v>2183</v>
      </c>
      <c r="B525" s="6245" t="s">
        <v>14</v>
      </c>
      <c r="C525" s="6245" t="s">
        <v>4180</v>
      </c>
      <c r="D525" s="6245" t="s">
        <v>4181</v>
      </c>
      <c r="E525" s="6245" t="s">
        <v>4182</v>
      </c>
      <c r="F525" s="6245" t="s">
        <v>2237</v>
      </c>
      <c r="G525" s="6245" t="s">
        <v>3023</v>
      </c>
      <c r="H525" s="6245" t="s">
        <v>24</v>
      </c>
      <c r="I525" s="6245" t="s">
        <v>714</v>
      </c>
    </row>
    <row customHeight="1" ht="11.25">
      <c r="A526" s="6245" t="s">
        <v>2183</v>
      </c>
      <c r="B526" s="6245" t="s">
        <v>14</v>
      </c>
      <c r="C526" s="6245" t="s">
        <v>4183</v>
      </c>
      <c r="D526" s="6245" t="s">
        <v>4181</v>
      </c>
      <c r="E526" s="6245" t="s">
        <v>4184</v>
      </c>
      <c r="F526" s="6245" t="s">
        <v>2823</v>
      </c>
      <c r="G526" s="6245" t="s">
        <v>4185</v>
      </c>
      <c r="H526" s="6245" t="s">
        <v>24</v>
      </c>
      <c r="I526" s="6245" t="s">
        <v>714</v>
      </c>
    </row>
    <row customHeight="1" ht="11.25">
      <c r="A527" s="6245" t="s">
        <v>2183</v>
      </c>
      <c r="B527" s="6245" t="s">
        <v>14</v>
      </c>
      <c r="C527" s="6245" t="s">
        <v>4186</v>
      </c>
      <c r="D527" s="6245" t="s">
        <v>4187</v>
      </c>
      <c r="E527" s="6245" t="s">
        <v>4188</v>
      </c>
      <c r="F527" s="6245" t="s">
        <v>3196</v>
      </c>
      <c r="G527" s="6245" t="s">
        <v>4189</v>
      </c>
      <c r="H527" s="6245" t="s">
        <v>24</v>
      </c>
      <c r="I527" s="6245" t="s">
        <v>714</v>
      </c>
    </row>
    <row customHeight="1" ht="11.25">
      <c r="A528" s="6245" t="s">
        <v>2183</v>
      </c>
      <c r="B528" s="6245" t="s">
        <v>14</v>
      </c>
      <c r="C528" s="6245" t="s">
        <v>4190</v>
      </c>
      <c r="D528" s="6245" t="s">
        <v>4191</v>
      </c>
      <c r="E528" s="6245" t="s">
        <v>4192</v>
      </c>
      <c r="F528" s="6245" t="s">
        <v>3085</v>
      </c>
      <c r="G528" s="6245" t="s">
        <v>24</v>
      </c>
      <c r="H528" s="6245" t="s">
        <v>24</v>
      </c>
      <c r="I528" s="6245" t="s">
        <v>714</v>
      </c>
    </row>
    <row customHeight="1" ht="11.25">
      <c r="A529" s="6245" t="s">
        <v>2183</v>
      </c>
      <c r="B529" s="6245" t="s">
        <v>14</v>
      </c>
      <c r="C529" s="6245" t="s">
        <v>4193</v>
      </c>
      <c r="D529" s="6245" t="s">
        <v>4191</v>
      </c>
      <c r="E529" s="6245" t="s">
        <v>4194</v>
      </c>
      <c r="F529" s="6245" t="s">
        <v>2385</v>
      </c>
      <c r="G529" s="6245" t="s">
        <v>24</v>
      </c>
      <c r="H529" s="6245" t="s">
        <v>24</v>
      </c>
      <c r="I529" s="6245" t="s">
        <v>714</v>
      </c>
    </row>
    <row customHeight="1" ht="11.25">
      <c r="A530" s="6245" t="s">
        <v>2183</v>
      </c>
      <c r="B530" s="6245" t="s">
        <v>14</v>
      </c>
      <c r="C530" s="6245" t="s">
        <v>4195</v>
      </c>
      <c r="D530" s="6245" t="s">
        <v>4196</v>
      </c>
      <c r="E530" s="6245" t="s">
        <v>4197</v>
      </c>
      <c r="F530" s="6245" t="s">
        <v>2308</v>
      </c>
      <c r="G530" s="6245" t="s">
        <v>4198</v>
      </c>
      <c r="H530" s="6245" t="s">
        <v>24</v>
      </c>
      <c r="I530" s="6245" t="s">
        <v>714</v>
      </c>
    </row>
    <row customHeight="1" ht="11.25">
      <c r="A531" s="6245" t="s">
        <v>2183</v>
      </c>
      <c r="B531" s="6245" t="s">
        <v>14</v>
      </c>
      <c r="C531" s="6245" t="s">
        <v>4199</v>
      </c>
      <c r="D531" s="6245" t="s">
        <v>4200</v>
      </c>
      <c r="E531" s="6245" t="s">
        <v>4201</v>
      </c>
      <c r="F531" s="6245" t="s">
        <v>2573</v>
      </c>
      <c r="G531" s="6245" t="s">
        <v>4202</v>
      </c>
      <c r="H531" s="6245" t="s">
        <v>24</v>
      </c>
      <c r="I531" s="6245" t="s">
        <v>714</v>
      </c>
    </row>
    <row customHeight="1" ht="11.25">
      <c r="A532" s="6245" t="s">
        <v>2183</v>
      </c>
      <c r="B532" s="6245" t="s">
        <v>14</v>
      </c>
      <c r="C532" s="6245" t="s">
        <v>4203</v>
      </c>
      <c r="D532" s="6245" t="s">
        <v>4204</v>
      </c>
      <c r="E532" s="6245" t="s">
        <v>4205</v>
      </c>
      <c r="F532" s="6245" t="s">
        <v>2202</v>
      </c>
      <c r="G532" s="6245" t="s">
        <v>4206</v>
      </c>
      <c r="H532" s="6245" t="s">
        <v>24</v>
      </c>
      <c r="I532" s="6245" t="s">
        <v>714</v>
      </c>
    </row>
    <row customHeight="1" ht="11.25">
      <c r="A533" s="6245" t="s">
        <v>2183</v>
      </c>
      <c r="B533" s="6245" t="s">
        <v>14</v>
      </c>
      <c r="C533" s="6245" t="s">
        <v>4207</v>
      </c>
      <c r="D533" s="6245" t="s">
        <v>4208</v>
      </c>
      <c r="E533" s="6245" t="s">
        <v>4209</v>
      </c>
      <c r="F533" s="6245" t="s">
        <v>2242</v>
      </c>
      <c r="G533" s="6245" t="s">
        <v>24</v>
      </c>
      <c r="H533" s="6245" t="s">
        <v>24</v>
      </c>
      <c r="I533" s="6245" t="s">
        <v>714</v>
      </c>
    </row>
    <row customHeight="1" ht="11.25">
      <c r="A534" s="6245" t="s">
        <v>2183</v>
      </c>
      <c r="B534" s="6245" t="s">
        <v>14</v>
      </c>
      <c r="C534" s="6245" t="s">
        <v>4210</v>
      </c>
      <c r="D534" s="6245" t="s">
        <v>4211</v>
      </c>
      <c r="E534" s="6245" t="s">
        <v>4212</v>
      </c>
      <c r="F534" s="6245" t="s">
        <v>2327</v>
      </c>
      <c r="G534" s="6245" t="s">
        <v>24</v>
      </c>
      <c r="H534" s="6245" t="s">
        <v>24</v>
      </c>
      <c r="I534" s="6245" t="s">
        <v>714</v>
      </c>
    </row>
    <row customHeight="1" ht="11.25">
      <c r="A535" s="6245" t="s">
        <v>2183</v>
      </c>
      <c r="B535" s="6245" t="s">
        <v>14</v>
      </c>
      <c r="C535" s="6245" t="s">
        <v>4213</v>
      </c>
      <c r="D535" s="6245" t="s">
        <v>4214</v>
      </c>
      <c r="E535" s="6245" t="s">
        <v>4215</v>
      </c>
      <c r="F535" s="6245" t="s">
        <v>2560</v>
      </c>
      <c r="G535" s="6245" t="s">
        <v>24</v>
      </c>
      <c r="H535" s="6245" t="s">
        <v>24</v>
      </c>
      <c r="I535" s="6245" t="s">
        <v>714</v>
      </c>
    </row>
    <row customHeight="1" ht="11.25">
      <c r="A536" s="6245" t="s">
        <v>2183</v>
      </c>
      <c r="B536" s="6245" t="s">
        <v>14</v>
      </c>
      <c r="C536" s="6245" t="s">
        <v>4216</v>
      </c>
      <c r="D536" s="6245" t="s">
        <v>4217</v>
      </c>
      <c r="E536" s="6245" t="s">
        <v>4218</v>
      </c>
      <c r="F536" s="6245" t="s">
        <v>2217</v>
      </c>
      <c r="G536" s="6245" t="s">
        <v>4219</v>
      </c>
      <c r="H536" s="6245" t="s">
        <v>24</v>
      </c>
      <c r="I536" s="6245" t="s">
        <v>714</v>
      </c>
    </row>
    <row customHeight="1" ht="11.25">
      <c r="A537" s="6245" t="s">
        <v>2183</v>
      </c>
      <c r="B537" s="6245" t="s">
        <v>14</v>
      </c>
      <c r="C537" s="6245" t="s">
        <v>4220</v>
      </c>
      <c r="D537" s="6245" t="s">
        <v>4221</v>
      </c>
      <c r="E537" s="6245" t="s">
        <v>4222</v>
      </c>
      <c r="F537" s="6245" t="s">
        <v>2212</v>
      </c>
      <c r="G537" s="6245" t="s">
        <v>24</v>
      </c>
      <c r="H537" s="6245" t="s">
        <v>24</v>
      </c>
      <c r="I537" s="6245" t="s">
        <v>714</v>
      </c>
    </row>
    <row customHeight="1" ht="11.25">
      <c r="A538" s="6245" t="s">
        <v>2183</v>
      </c>
      <c r="B538" s="6245" t="s">
        <v>14</v>
      </c>
      <c r="C538" s="6245" t="s">
        <v>4223</v>
      </c>
      <c r="D538" s="6245" t="s">
        <v>4224</v>
      </c>
      <c r="E538" s="6245" t="s">
        <v>4225</v>
      </c>
      <c r="F538" s="6245" t="s">
        <v>2560</v>
      </c>
      <c r="G538" s="6245" t="s">
        <v>4226</v>
      </c>
      <c r="H538" s="6245" t="s">
        <v>24</v>
      </c>
      <c r="I538" s="6245" t="s">
        <v>714</v>
      </c>
    </row>
    <row customHeight="1" ht="11.25">
      <c r="A539" s="6245" t="s">
        <v>2183</v>
      </c>
      <c r="B539" s="6245" t="s">
        <v>14</v>
      </c>
      <c r="C539" s="6245" t="s">
        <v>4227</v>
      </c>
      <c r="D539" s="6245" t="s">
        <v>4228</v>
      </c>
      <c r="E539" s="6245" t="s">
        <v>4229</v>
      </c>
      <c r="F539" s="6245" t="s">
        <v>4230</v>
      </c>
      <c r="G539" s="6245" t="s">
        <v>24</v>
      </c>
      <c r="H539" s="6245" t="s">
        <v>24</v>
      </c>
      <c r="I539" s="6245" t="s">
        <v>714</v>
      </c>
    </row>
    <row customHeight="1" ht="11.25">
      <c r="A540" s="6245" t="s">
        <v>2183</v>
      </c>
      <c r="B540" s="6245" t="s">
        <v>14</v>
      </c>
      <c r="C540" s="6245" t="s">
        <v>4231</v>
      </c>
      <c r="D540" s="6245" t="s">
        <v>4232</v>
      </c>
      <c r="E540" s="6245" t="s">
        <v>4233</v>
      </c>
      <c r="F540" s="6245" t="s">
        <v>2237</v>
      </c>
      <c r="G540" s="6245" t="s">
        <v>4234</v>
      </c>
      <c r="H540" s="6245" t="s">
        <v>24</v>
      </c>
      <c r="I540" s="6245" t="s">
        <v>714</v>
      </c>
    </row>
    <row customHeight="1" ht="11.25">
      <c r="A541" s="6245" t="s">
        <v>2183</v>
      </c>
      <c r="B541" s="6245" t="s">
        <v>14</v>
      </c>
      <c r="C541" s="6245" t="s">
        <v>4235</v>
      </c>
      <c r="D541" s="6245" t="s">
        <v>4236</v>
      </c>
      <c r="E541" s="6245" t="s">
        <v>4237</v>
      </c>
      <c r="F541" s="6245" t="s">
        <v>2385</v>
      </c>
      <c r="G541" s="6245" t="s">
        <v>4238</v>
      </c>
      <c r="H541" s="6245" t="s">
        <v>24</v>
      </c>
      <c r="I541" s="6245" t="s">
        <v>714</v>
      </c>
    </row>
    <row customHeight="1" ht="11.25">
      <c r="A542" s="6245" t="s">
        <v>2183</v>
      </c>
      <c r="B542" s="6245" t="s">
        <v>14</v>
      </c>
      <c r="C542" s="6245" t="s">
        <v>4239</v>
      </c>
      <c r="D542" s="6245" t="s">
        <v>4240</v>
      </c>
      <c r="E542" s="6245" t="s">
        <v>4241</v>
      </c>
      <c r="F542" s="6245" t="s">
        <v>2197</v>
      </c>
      <c r="G542" s="6245" t="s">
        <v>4242</v>
      </c>
      <c r="H542" s="6245" t="s">
        <v>24</v>
      </c>
      <c r="I542" s="6245" t="s">
        <v>714</v>
      </c>
    </row>
    <row customHeight="1" ht="11.25">
      <c r="A543" s="6245" t="s">
        <v>2183</v>
      </c>
      <c r="B543" s="6245" t="s">
        <v>14</v>
      </c>
      <c r="C543" s="6245" t="s">
        <v>4243</v>
      </c>
      <c r="D543" s="6245" t="s">
        <v>4244</v>
      </c>
      <c r="E543" s="6245" t="s">
        <v>4245</v>
      </c>
      <c r="F543" s="6245" t="s">
        <v>2278</v>
      </c>
      <c r="G543" s="6245" t="s">
        <v>24</v>
      </c>
      <c r="H543" s="6245" t="s">
        <v>24</v>
      </c>
      <c r="I543" s="6245" t="s">
        <v>714</v>
      </c>
    </row>
    <row customHeight="1" ht="11.25">
      <c r="A544" s="6245" t="s">
        <v>2183</v>
      </c>
      <c r="B544" s="6245" t="s">
        <v>14</v>
      </c>
      <c r="C544" s="6245" t="s">
        <v>4246</v>
      </c>
      <c r="D544" s="6245" t="s">
        <v>4247</v>
      </c>
      <c r="E544" s="6245" t="s">
        <v>4248</v>
      </c>
      <c r="F544" s="6245" t="s">
        <v>2560</v>
      </c>
      <c r="G544" s="6245" t="s">
        <v>24</v>
      </c>
      <c r="H544" s="6245" t="s">
        <v>24</v>
      </c>
      <c r="I544" s="6245" t="s">
        <v>714</v>
      </c>
    </row>
    <row customHeight="1" ht="11.25">
      <c r="A545" s="6245" t="s">
        <v>2183</v>
      </c>
      <c r="B545" s="6245" t="s">
        <v>14</v>
      </c>
      <c r="C545" s="6245" t="s">
        <v>4249</v>
      </c>
      <c r="D545" s="6245" t="s">
        <v>4247</v>
      </c>
      <c r="E545" s="6245" t="s">
        <v>4250</v>
      </c>
      <c r="F545" s="6245" t="s">
        <v>2369</v>
      </c>
      <c r="G545" s="6245" t="s">
        <v>4251</v>
      </c>
      <c r="H545" s="6245" t="s">
        <v>24</v>
      </c>
      <c r="I545" s="6245" t="s">
        <v>714</v>
      </c>
    </row>
    <row customHeight="1" ht="11.25">
      <c r="A546" s="6245" t="s">
        <v>2183</v>
      </c>
      <c r="B546" s="6245" t="s">
        <v>14</v>
      </c>
      <c r="C546" s="6245" t="s">
        <v>4252</v>
      </c>
      <c r="D546" s="6245" t="s">
        <v>4253</v>
      </c>
      <c r="E546" s="6245" t="s">
        <v>4254</v>
      </c>
      <c r="F546" s="6245" t="s">
        <v>2385</v>
      </c>
      <c r="G546" s="6245" t="s">
        <v>4255</v>
      </c>
      <c r="H546" s="6245" t="s">
        <v>24</v>
      </c>
      <c r="I546" s="6245" t="s">
        <v>714</v>
      </c>
    </row>
    <row customHeight="1" ht="11.25">
      <c r="A547" s="6245" t="s">
        <v>2183</v>
      </c>
      <c r="B547" s="6245" t="s">
        <v>14</v>
      </c>
      <c r="C547" s="6245" t="s">
        <v>4256</v>
      </c>
      <c r="D547" s="6245" t="s">
        <v>4257</v>
      </c>
      <c r="E547" s="6245" t="s">
        <v>4258</v>
      </c>
      <c r="F547" s="6245" t="s">
        <v>2720</v>
      </c>
      <c r="G547" s="6245" t="s">
        <v>4259</v>
      </c>
      <c r="H547" s="6245" t="s">
        <v>24</v>
      </c>
      <c r="I547" s="6245" t="s">
        <v>714</v>
      </c>
    </row>
    <row customHeight="1" ht="11.25">
      <c r="A548" s="6245" t="s">
        <v>2183</v>
      </c>
      <c r="B548" s="6245" t="s">
        <v>14</v>
      </c>
      <c r="C548" s="6245" t="s">
        <v>4260</v>
      </c>
      <c r="D548" s="6245" t="s">
        <v>4261</v>
      </c>
      <c r="E548" s="6245" t="s">
        <v>4262</v>
      </c>
      <c r="F548" s="6245" t="s">
        <v>2560</v>
      </c>
      <c r="G548" s="6245" t="s">
        <v>4263</v>
      </c>
      <c r="H548" s="6245" t="s">
        <v>24</v>
      </c>
      <c r="I548" s="6245" t="s">
        <v>714</v>
      </c>
    </row>
    <row customHeight="1" ht="11.25">
      <c r="A549" s="6245" t="s">
        <v>2183</v>
      </c>
      <c r="B549" s="6245" t="s">
        <v>14</v>
      </c>
      <c r="C549" s="6245" t="s">
        <v>4264</v>
      </c>
      <c r="D549" s="6245" t="s">
        <v>4265</v>
      </c>
      <c r="E549" s="6245" t="s">
        <v>4266</v>
      </c>
      <c r="F549" s="6245" t="s">
        <v>2385</v>
      </c>
      <c r="G549" s="6245" t="s">
        <v>4267</v>
      </c>
      <c r="H549" s="6245" t="s">
        <v>24</v>
      </c>
      <c r="I549" s="6245" t="s">
        <v>714</v>
      </c>
    </row>
    <row customHeight="1" ht="11.25">
      <c r="A550" s="6245" t="s">
        <v>2183</v>
      </c>
      <c r="B550" s="6245" t="s">
        <v>14</v>
      </c>
      <c r="C550" s="6245" t="s">
        <v>4268</v>
      </c>
      <c r="D550" s="6245" t="s">
        <v>4269</v>
      </c>
      <c r="E550" s="6245" t="s">
        <v>4270</v>
      </c>
      <c r="F550" s="6245" t="s">
        <v>2402</v>
      </c>
      <c r="G550" s="6245" t="s">
        <v>24</v>
      </c>
      <c r="H550" s="6245" t="s">
        <v>24</v>
      </c>
      <c r="I550" s="6245" t="s">
        <v>714</v>
      </c>
    </row>
    <row customHeight="1" ht="11.25">
      <c r="A551" s="6245" t="s">
        <v>2183</v>
      </c>
      <c r="B551" s="6245" t="s">
        <v>14</v>
      </c>
      <c r="C551" s="6245" t="s">
        <v>4271</v>
      </c>
      <c r="D551" s="6245" t="s">
        <v>4272</v>
      </c>
      <c r="E551" s="6245" t="s">
        <v>4273</v>
      </c>
      <c r="F551" s="6245" t="s">
        <v>2278</v>
      </c>
      <c r="G551" s="6245" t="s">
        <v>4274</v>
      </c>
      <c r="H551" s="6245" t="s">
        <v>24</v>
      </c>
      <c r="I551" s="6245" t="s">
        <v>714</v>
      </c>
    </row>
    <row customHeight="1" ht="11.25">
      <c r="A552" s="6245" t="s">
        <v>2183</v>
      </c>
      <c r="B552" s="6245" t="s">
        <v>14</v>
      </c>
      <c r="C552" s="6245" t="s">
        <v>4275</v>
      </c>
      <c r="D552" s="6245" t="s">
        <v>4276</v>
      </c>
      <c r="E552" s="6245" t="s">
        <v>4277</v>
      </c>
      <c r="F552" s="6245" t="s">
        <v>2242</v>
      </c>
      <c r="G552" s="6245" t="s">
        <v>4278</v>
      </c>
      <c r="H552" s="6245" t="s">
        <v>24</v>
      </c>
      <c r="I552" s="6245" t="s">
        <v>714</v>
      </c>
    </row>
    <row customHeight="1" ht="11.25">
      <c r="A553" s="6245" t="s">
        <v>2183</v>
      </c>
      <c r="B553" s="6245" t="s">
        <v>14</v>
      </c>
      <c r="C553" s="6245" t="s">
        <v>4279</v>
      </c>
      <c r="D553" s="6245" t="s">
        <v>4280</v>
      </c>
      <c r="E553" s="6245" t="s">
        <v>4281</v>
      </c>
      <c r="F553" s="6245" t="s">
        <v>2212</v>
      </c>
      <c r="G553" s="6245" t="s">
        <v>4282</v>
      </c>
      <c r="H553" s="6245" t="s">
        <v>24</v>
      </c>
      <c r="I553" s="6245" t="s">
        <v>714</v>
      </c>
    </row>
    <row customHeight="1" ht="11.25">
      <c r="A554" s="6245" t="s">
        <v>2183</v>
      </c>
      <c r="B554" s="6245" t="s">
        <v>14</v>
      </c>
      <c r="C554" s="6245" t="s">
        <v>4283</v>
      </c>
      <c r="D554" s="6245" t="s">
        <v>4284</v>
      </c>
      <c r="E554" s="6245" t="s">
        <v>4285</v>
      </c>
      <c r="F554" s="6245" t="s">
        <v>2369</v>
      </c>
      <c r="G554" s="6245" t="s">
        <v>24</v>
      </c>
      <c r="H554" s="6245" t="s">
        <v>24</v>
      </c>
      <c r="I554" s="6245" t="s">
        <v>714</v>
      </c>
    </row>
    <row customHeight="1" ht="11.25">
      <c r="A555" s="6245" t="s">
        <v>2183</v>
      </c>
      <c r="B555" s="6245" t="s">
        <v>14</v>
      </c>
      <c r="C555" s="6245" t="s">
        <v>4286</v>
      </c>
      <c r="D555" s="6245" t="s">
        <v>4287</v>
      </c>
      <c r="E555" s="6245" t="s">
        <v>4288</v>
      </c>
      <c r="F555" s="6245" t="s">
        <v>2340</v>
      </c>
      <c r="G555" s="6245" t="s">
        <v>4289</v>
      </c>
      <c r="H555" s="6245" t="s">
        <v>24</v>
      </c>
      <c r="I555" s="6245" t="s">
        <v>714</v>
      </c>
    </row>
    <row customHeight="1" ht="11.25">
      <c r="A556" s="6245" t="s">
        <v>2183</v>
      </c>
      <c r="B556" s="6245" t="s">
        <v>14</v>
      </c>
      <c r="C556" s="6245" t="s">
        <v>4290</v>
      </c>
      <c r="D556" s="6245" t="s">
        <v>4291</v>
      </c>
      <c r="E556" s="6245" t="s">
        <v>4292</v>
      </c>
      <c r="F556" s="6245" t="s">
        <v>2303</v>
      </c>
      <c r="G556" s="6245" t="s">
        <v>4293</v>
      </c>
      <c r="H556" s="6245" t="s">
        <v>24</v>
      </c>
      <c r="I556" s="6245" t="s">
        <v>714</v>
      </c>
    </row>
    <row customHeight="1" ht="11.25">
      <c r="A557" s="6245" t="s">
        <v>2183</v>
      </c>
      <c r="B557" s="6245" t="s">
        <v>14</v>
      </c>
      <c r="C557" s="6245" t="s">
        <v>4294</v>
      </c>
      <c r="D557" s="6245" t="s">
        <v>4295</v>
      </c>
      <c r="E557" s="6245" t="s">
        <v>4296</v>
      </c>
      <c r="F557" s="6245" t="s">
        <v>4297</v>
      </c>
      <c r="G557" s="6245" t="s">
        <v>4298</v>
      </c>
      <c r="H557" s="6245" t="s">
        <v>24</v>
      </c>
      <c r="I557" s="6245" t="s">
        <v>714</v>
      </c>
    </row>
    <row customHeight="1" ht="11.25">
      <c r="A558" s="6245" t="s">
        <v>2183</v>
      </c>
      <c r="B558" s="6245" t="s">
        <v>14</v>
      </c>
      <c r="C558" s="6245" t="s">
        <v>4299</v>
      </c>
      <c r="D558" s="6245" t="s">
        <v>4300</v>
      </c>
      <c r="E558" s="6245" t="s">
        <v>4301</v>
      </c>
      <c r="F558" s="6245" t="s">
        <v>2197</v>
      </c>
      <c r="G558" s="6245" t="s">
        <v>24</v>
      </c>
      <c r="H558" s="6245" t="s">
        <v>24</v>
      </c>
      <c r="I558" s="6245" t="s">
        <v>714</v>
      </c>
    </row>
    <row customHeight="1" ht="11.25">
      <c r="A559" s="6245" t="s">
        <v>2183</v>
      </c>
      <c r="B559" s="6245" t="s">
        <v>14</v>
      </c>
      <c r="C559" s="6245" t="s">
        <v>4302</v>
      </c>
      <c r="D559" s="6245" t="s">
        <v>4303</v>
      </c>
      <c r="E559" s="6245" t="s">
        <v>4304</v>
      </c>
      <c r="F559" s="6245" t="s">
        <v>2402</v>
      </c>
      <c r="G559" s="6245" t="s">
        <v>4305</v>
      </c>
      <c r="H559" s="6245" t="s">
        <v>24</v>
      </c>
      <c r="I559" s="6245" t="s">
        <v>714</v>
      </c>
    </row>
    <row customHeight="1" ht="11.25">
      <c r="A560" s="6245" t="s">
        <v>2183</v>
      </c>
      <c r="B560" s="6245" t="s">
        <v>14</v>
      </c>
      <c r="C560" s="6245" t="s">
        <v>4306</v>
      </c>
      <c r="D560" s="6245" t="s">
        <v>4307</v>
      </c>
      <c r="E560" s="6245" t="s">
        <v>4308</v>
      </c>
      <c r="F560" s="6245" t="s">
        <v>2291</v>
      </c>
      <c r="G560" s="6245" t="s">
        <v>24</v>
      </c>
      <c r="H560" s="6245" t="s">
        <v>24</v>
      </c>
      <c r="I560" s="6245" t="s">
        <v>714</v>
      </c>
    </row>
    <row customHeight="1" ht="11.25">
      <c r="A561" s="6245" t="s">
        <v>2183</v>
      </c>
      <c r="B561" s="6245" t="s">
        <v>14</v>
      </c>
      <c r="C561" s="6245" t="s">
        <v>4309</v>
      </c>
      <c r="D561" s="6245" t="s">
        <v>4310</v>
      </c>
      <c r="E561" s="6245" t="s">
        <v>4311</v>
      </c>
      <c r="F561" s="6245" t="s">
        <v>2202</v>
      </c>
      <c r="G561" s="6245" t="s">
        <v>24</v>
      </c>
      <c r="H561" s="6245" t="s">
        <v>24</v>
      </c>
      <c r="I561" s="6245" t="s">
        <v>714</v>
      </c>
    </row>
    <row customHeight="1" ht="11.25">
      <c r="A562" s="6245" t="s">
        <v>2183</v>
      </c>
      <c r="B562" s="6245" t="s">
        <v>14</v>
      </c>
      <c r="C562" s="6245" t="s">
        <v>4312</v>
      </c>
      <c r="D562" s="6245" t="s">
        <v>4313</v>
      </c>
      <c r="E562" s="6245" t="s">
        <v>4314</v>
      </c>
      <c r="F562" s="6245" t="s">
        <v>2237</v>
      </c>
      <c r="G562" s="6245" t="s">
        <v>4315</v>
      </c>
      <c r="H562" s="6245" t="s">
        <v>24</v>
      </c>
      <c r="I562" s="6245" t="s">
        <v>714</v>
      </c>
    </row>
    <row customHeight="1" ht="11.25">
      <c r="A563" s="6245" t="s">
        <v>2183</v>
      </c>
      <c r="B563" s="6245" t="s">
        <v>14</v>
      </c>
      <c r="C563" s="6245" t="s">
        <v>4316</v>
      </c>
      <c r="D563" s="6245" t="s">
        <v>4317</v>
      </c>
      <c r="E563" s="6245" t="s">
        <v>4318</v>
      </c>
      <c r="F563" s="6245" t="s">
        <v>4030</v>
      </c>
      <c r="G563" s="6245" t="s">
        <v>24</v>
      </c>
      <c r="H563" s="6245" t="s">
        <v>24</v>
      </c>
      <c r="I563" s="6245" t="s">
        <v>714</v>
      </c>
    </row>
    <row customHeight="1" ht="11.25">
      <c r="A564" s="6245" t="s">
        <v>2183</v>
      </c>
      <c r="B564" s="6245" t="s">
        <v>14</v>
      </c>
      <c r="C564" s="6245" t="s">
        <v>4319</v>
      </c>
      <c r="D564" s="6245" t="s">
        <v>4320</v>
      </c>
      <c r="E564" s="6245" t="s">
        <v>4321</v>
      </c>
      <c r="F564" s="6245" t="s">
        <v>2303</v>
      </c>
      <c r="G564" s="6245" t="s">
        <v>4322</v>
      </c>
      <c r="H564" s="6245" t="s">
        <v>24</v>
      </c>
      <c r="I564" s="6245" t="s">
        <v>714</v>
      </c>
    </row>
    <row customHeight="1" ht="11.25">
      <c r="A565" s="6245" t="s">
        <v>2183</v>
      </c>
      <c r="B565" s="6245" t="s">
        <v>14</v>
      </c>
      <c r="C565" s="6245" t="s">
        <v>4323</v>
      </c>
      <c r="D565" s="6245" t="s">
        <v>4324</v>
      </c>
      <c r="E565" s="6245" t="s">
        <v>4325</v>
      </c>
      <c r="F565" s="6245" t="s">
        <v>3075</v>
      </c>
      <c r="G565" s="6245" t="s">
        <v>24</v>
      </c>
      <c r="H565" s="6245" t="s">
        <v>24</v>
      </c>
      <c r="I565" s="6245" t="s">
        <v>714</v>
      </c>
    </row>
    <row customHeight="1" ht="11.25">
      <c r="A566" s="6245" t="s">
        <v>2183</v>
      </c>
      <c r="B566" s="6245" t="s">
        <v>14</v>
      </c>
      <c r="C566" s="6245" t="s">
        <v>4326</v>
      </c>
      <c r="D566" s="6245" t="s">
        <v>4327</v>
      </c>
      <c r="E566" s="6245" t="s">
        <v>4328</v>
      </c>
      <c r="F566" s="6245" t="s">
        <v>2291</v>
      </c>
      <c r="G566" s="6245" t="s">
        <v>4329</v>
      </c>
      <c r="H566" s="6245" t="s">
        <v>24</v>
      </c>
      <c r="I566" s="6245" t="s">
        <v>714</v>
      </c>
    </row>
    <row customHeight="1" ht="11.25">
      <c r="A567" s="6245" t="s">
        <v>2183</v>
      </c>
      <c r="B567" s="6245" t="s">
        <v>14</v>
      </c>
      <c r="C567" s="6245" t="s">
        <v>4330</v>
      </c>
      <c r="D567" s="6245" t="s">
        <v>4331</v>
      </c>
      <c r="E567" s="6245" t="s">
        <v>4332</v>
      </c>
      <c r="F567" s="6245" t="s">
        <v>2385</v>
      </c>
      <c r="G567" s="6245" t="s">
        <v>24</v>
      </c>
      <c r="H567" s="6245" t="s">
        <v>24</v>
      </c>
      <c r="I567" s="6245" t="s">
        <v>714</v>
      </c>
    </row>
    <row customHeight="1" ht="11.25">
      <c r="A568" s="6245" t="s">
        <v>2183</v>
      </c>
      <c r="B568" s="6245" t="s">
        <v>14</v>
      </c>
      <c r="C568" s="6245" t="s">
        <v>4333</v>
      </c>
      <c r="D568" s="6245" t="s">
        <v>4334</v>
      </c>
      <c r="E568" s="6245" t="s">
        <v>4335</v>
      </c>
      <c r="F568" s="6245" t="s">
        <v>2242</v>
      </c>
      <c r="G568" s="6245" t="s">
        <v>24</v>
      </c>
      <c r="H568" s="6245" t="s">
        <v>24</v>
      </c>
      <c r="I568" s="6245" t="s">
        <v>714</v>
      </c>
    </row>
    <row customHeight="1" ht="11.25">
      <c r="A569" s="6245" t="s">
        <v>2183</v>
      </c>
      <c r="B569" s="6245" t="s">
        <v>14</v>
      </c>
      <c r="C569" s="6245" t="s">
        <v>4336</v>
      </c>
      <c r="D569" s="6245" t="s">
        <v>4337</v>
      </c>
      <c r="E569" s="6245" t="s">
        <v>4338</v>
      </c>
      <c r="F569" s="6245" t="s">
        <v>3181</v>
      </c>
      <c r="G569" s="6245" t="s">
        <v>4339</v>
      </c>
      <c r="H569" s="6245" t="s">
        <v>24</v>
      </c>
      <c r="I569" s="6245" t="s">
        <v>714</v>
      </c>
    </row>
    <row customHeight="1" ht="11.25">
      <c r="A570" s="6245" t="s">
        <v>2183</v>
      </c>
      <c r="B570" s="6245" t="s">
        <v>14</v>
      </c>
      <c r="C570" s="6245" t="s">
        <v>4340</v>
      </c>
      <c r="D570" s="6245" t="s">
        <v>4341</v>
      </c>
      <c r="E570" s="6245" t="s">
        <v>4342</v>
      </c>
      <c r="F570" s="6245" t="s">
        <v>2197</v>
      </c>
      <c r="G570" s="6245" t="s">
        <v>4343</v>
      </c>
      <c r="H570" s="6245" t="s">
        <v>24</v>
      </c>
      <c r="I570" s="6245" t="s">
        <v>714</v>
      </c>
    </row>
    <row customHeight="1" ht="11.25">
      <c r="A571" s="6245" t="s">
        <v>2183</v>
      </c>
      <c r="B571" s="6245" t="s">
        <v>14</v>
      </c>
      <c r="C571" s="6245" t="s">
        <v>4344</v>
      </c>
      <c r="D571" s="6245" t="s">
        <v>4345</v>
      </c>
      <c r="E571" s="6245" t="s">
        <v>4346</v>
      </c>
      <c r="F571" s="6245" t="s">
        <v>2385</v>
      </c>
      <c r="G571" s="6245" t="s">
        <v>4347</v>
      </c>
      <c r="H571" s="6245" t="s">
        <v>24</v>
      </c>
      <c r="I571" s="6245" t="s">
        <v>714</v>
      </c>
    </row>
    <row customHeight="1" ht="11.25">
      <c r="A572" s="6245" t="s">
        <v>2183</v>
      </c>
      <c r="B572" s="6245" t="s">
        <v>14</v>
      </c>
      <c r="C572" s="6245" t="s">
        <v>4348</v>
      </c>
      <c r="D572" s="6245" t="s">
        <v>4349</v>
      </c>
      <c r="E572" s="6245" t="s">
        <v>4350</v>
      </c>
      <c r="F572" s="6245" t="s">
        <v>2818</v>
      </c>
      <c r="G572" s="6245" t="s">
        <v>4351</v>
      </c>
      <c r="H572" s="6245" t="s">
        <v>24</v>
      </c>
      <c r="I572" s="6245" t="s">
        <v>714</v>
      </c>
    </row>
    <row customHeight="1" ht="11.25">
      <c r="A573" s="6245" t="s">
        <v>2183</v>
      </c>
      <c r="B573" s="6245" t="s">
        <v>14</v>
      </c>
      <c r="C573" s="6245" t="s">
        <v>4352</v>
      </c>
      <c r="D573" s="6245" t="s">
        <v>4353</v>
      </c>
      <c r="E573" s="6245" t="s">
        <v>4354</v>
      </c>
      <c r="F573" s="6245" t="s">
        <v>2291</v>
      </c>
      <c r="G573" s="6245" t="s">
        <v>4355</v>
      </c>
      <c r="H573" s="6245" t="s">
        <v>24</v>
      </c>
      <c r="I573" s="6245" t="s">
        <v>714</v>
      </c>
    </row>
    <row customHeight="1" ht="11.25">
      <c r="A574" s="6245" t="s">
        <v>2183</v>
      </c>
      <c r="B574" s="6245" t="s">
        <v>14</v>
      </c>
      <c r="C574" s="6245" t="s">
        <v>4356</v>
      </c>
      <c r="D574" s="6245" t="s">
        <v>4357</v>
      </c>
      <c r="E574" s="6245" t="s">
        <v>4358</v>
      </c>
      <c r="F574" s="6245" t="s">
        <v>2291</v>
      </c>
      <c r="G574" s="6245" t="s">
        <v>4359</v>
      </c>
      <c r="H574" s="6245" t="s">
        <v>24</v>
      </c>
      <c r="I574" s="6245" t="s">
        <v>714</v>
      </c>
    </row>
    <row customHeight="1" ht="11.25">
      <c r="A575" s="6245" t="s">
        <v>2183</v>
      </c>
      <c r="B575" s="6245" t="s">
        <v>14</v>
      </c>
      <c r="C575" s="6245" t="s">
        <v>4360</v>
      </c>
      <c r="D575" s="6245" t="s">
        <v>4361</v>
      </c>
      <c r="E575" s="6245" t="s">
        <v>4362</v>
      </c>
      <c r="F575" s="6245" t="s">
        <v>2308</v>
      </c>
      <c r="G575" s="6245" t="s">
        <v>24</v>
      </c>
      <c r="H575" s="6245" t="s">
        <v>24</v>
      </c>
      <c r="I575" s="6245" t="s">
        <v>714</v>
      </c>
    </row>
    <row customHeight="1" ht="11.25">
      <c r="A576" s="6245" t="s">
        <v>2183</v>
      </c>
      <c r="B576" s="6245" t="s">
        <v>14</v>
      </c>
      <c r="C576" s="6245" t="s">
        <v>4363</v>
      </c>
      <c r="D576" s="6245" t="s">
        <v>4364</v>
      </c>
      <c r="E576" s="6245" t="s">
        <v>4365</v>
      </c>
      <c r="F576" s="6245" t="s">
        <v>3653</v>
      </c>
      <c r="G576" s="6245" t="s">
        <v>4366</v>
      </c>
      <c r="H576" s="6245" t="s">
        <v>24</v>
      </c>
      <c r="I576" s="6245" t="s">
        <v>714</v>
      </c>
    </row>
    <row customHeight="1" ht="11.25">
      <c r="A577" s="6245" t="s">
        <v>2183</v>
      </c>
      <c r="B577" s="6245" t="s">
        <v>14</v>
      </c>
      <c r="C577" s="6245" t="s">
        <v>4367</v>
      </c>
      <c r="D577" s="6245" t="s">
        <v>4368</v>
      </c>
      <c r="E577" s="6245" t="s">
        <v>4369</v>
      </c>
      <c r="F577" s="6245" t="s">
        <v>2313</v>
      </c>
      <c r="G577" s="6245" t="s">
        <v>24</v>
      </c>
      <c r="H577" s="6245" t="s">
        <v>24</v>
      </c>
      <c r="I577" s="6245" t="s">
        <v>714</v>
      </c>
    </row>
    <row customHeight="1" ht="11.25">
      <c r="A578" s="6245" t="s">
        <v>2183</v>
      </c>
      <c r="B578" s="6245" t="s">
        <v>14</v>
      </c>
      <c r="C578" s="6245" t="s">
        <v>4370</v>
      </c>
      <c r="D578" s="6245" t="s">
        <v>4371</v>
      </c>
      <c r="E578" s="6245" t="s">
        <v>4372</v>
      </c>
      <c r="F578" s="6245" t="s">
        <v>2358</v>
      </c>
      <c r="G578" s="6245" t="s">
        <v>4373</v>
      </c>
      <c r="H578" s="6245" t="s">
        <v>24</v>
      </c>
      <c r="I578" s="6245" t="s">
        <v>714</v>
      </c>
    </row>
    <row customHeight="1" ht="11.25">
      <c r="A579" s="6245" t="s">
        <v>2183</v>
      </c>
      <c r="B579" s="6245" t="s">
        <v>14</v>
      </c>
      <c r="C579" s="6245" t="s">
        <v>4374</v>
      </c>
      <c r="D579" s="6245" t="s">
        <v>4375</v>
      </c>
      <c r="E579" s="6245" t="s">
        <v>4376</v>
      </c>
      <c r="F579" s="6245" t="s">
        <v>2313</v>
      </c>
      <c r="G579" s="6245" t="s">
        <v>4377</v>
      </c>
      <c r="H579" s="6245" t="s">
        <v>24</v>
      </c>
      <c r="I579" s="6245" t="s">
        <v>714</v>
      </c>
    </row>
    <row customHeight="1" ht="11.25">
      <c r="A580" s="6245" t="s">
        <v>2183</v>
      </c>
      <c r="B580" s="6245" t="s">
        <v>14</v>
      </c>
      <c r="C580" s="6245" t="s">
        <v>4378</v>
      </c>
      <c r="D580" s="6245" t="s">
        <v>4379</v>
      </c>
      <c r="E580" s="6245" t="s">
        <v>4380</v>
      </c>
      <c r="F580" s="6245" t="s">
        <v>4381</v>
      </c>
      <c r="G580" s="6245" t="s">
        <v>4382</v>
      </c>
      <c r="H580" s="6245" t="s">
        <v>24</v>
      </c>
      <c r="I580" s="6245" t="s">
        <v>714</v>
      </c>
    </row>
    <row customHeight="1" ht="11.25">
      <c r="A581" s="6245" t="s">
        <v>2183</v>
      </c>
      <c r="B581" s="6245" t="s">
        <v>14</v>
      </c>
      <c r="C581" s="6245" t="s">
        <v>4383</v>
      </c>
      <c r="D581" s="6245" t="s">
        <v>4384</v>
      </c>
      <c r="E581" s="6245" t="s">
        <v>4385</v>
      </c>
      <c r="F581" s="6245" t="s">
        <v>4386</v>
      </c>
      <c r="G581" s="6245" t="s">
        <v>24</v>
      </c>
      <c r="H581" s="6245" t="s">
        <v>24</v>
      </c>
      <c r="I581" s="6245" t="s">
        <v>714</v>
      </c>
    </row>
    <row customHeight="1" ht="11.25">
      <c r="A582" s="6245" t="s">
        <v>2183</v>
      </c>
      <c r="B582" s="6245" t="s">
        <v>14</v>
      </c>
      <c r="C582" s="6245" t="s">
        <v>4387</v>
      </c>
      <c r="D582" s="6245" t="s">
        <v>4388</v>
      </c>
      <c r="E582" s="6245" t="s">
        <v>4385</v>
      </c>
      <c r="F582" s="6245" t="s">
        <v>4389</v>
      </c>
      <c r="G582" s="6245" t="s">
        <v>24</v>
      </c>
      <c r="H582" s="6245" t="s">
        <v>24</v>
      </c>
      <c r="I582" s="6245" t="s">
        <v>714</v>
      </c>
    </row>
    <row customHeight="1" ht="11.25">
      <c r="A583" s="6245" t="s">
        <v>2183</v>
      </c>
      <c r="B583" s="6245" t="s">
        <v>14</v>
      </c>
      <c r="C583" s="6245" t="s">
        <v>4390</v>
      </c>
      <c r="D583" s="6245" t="s">
        <v>4391</v>
      </c>
      <c r="E583" s="6245" t="s">
        <v>4392</v>
      </c>
      <c r="F583" s="6245" t="s">
        <v>2362</v>
      </c>
      <c r="G583" s="6245" t="s">
        <v>24</v>
      </c>
      <c r="H583" s="6245" t="s">
        <v>24</v>
      </c>
      <c r="I583" s="6245" t="s">
        <v>714</v>
      </c>
    </row>
    <row customHeight="1" ht="11.25">
      <c r="A584" s="6245" t="s">
        <v>2183</v>
      </c>
      <c r="B584" s="6245" t="s">
        <v>14</v>
      </c>
      <c r="C584" s="6245" t="s">
        <v>4393</v>
      </c>
      <c r="D584" s="6245" t="s">
        <v>4394</v>
      </c>
      <c r="E584" s="6245" t="s">
        <v>4395</v>
      </c>
      <c r="F584" s="6245" t="s">
        <v>3697</v>
      </c>
      <c r="G584" s="6245" t="s">
        <v>4396</v>
      </c>
      <c r="H584" s="6245" t="s">
        <v>24</v>
      </c>
      <c r="I584" s="6245" t="s">
        <v>714</v>
      </c>
    </row>
    <row customHeight="1" ht="11.25">
      <c r="A585" s="6245" t="s">
        <v>2183</v>
      </c>
      <c r="B585" s="6245" t="s">
        <v>14</v>
      </c>
      <c r="C585" s="6245" t="s">
        <v>4397</v>
      </c>
      <c r="D585" s="6245" t="s">
        <v>4398</v>
      </c>
      <c r="E585" s="6245" t="s">
        <v>4399</v>
      </c>
      <c r="F585" s="6245" t="s">
        <v>4400</v>
      </c>
      <c r="G585" s="6245" t="s">
        <v>24</v>
      </c>
      <c r="H585" s="6245" t="s">
        <v>24</v>
      </c>
      <c r="I585" s="6245" t="s">
        <v>714</v>
      </c>
    </row>
    <row customHeight="1" ht="11.25">
      <c r="A586" s="6245" t="s">
        <v>2183</v>
      </c>
      <c r="B586" s="6245" t="s">
        <v>14</v>
      </c>
      <c r="C586" s="6245" t="s">
        <v>4401</v>
      </c>
      <c r="D586" s="6245" t="s">
        <v>4402</v>
      </c>
      <c r="E586" s="6245" t="s">
        <v>4403</v>
      </c>
      <c r="F586" s="6245" t="s">
        <v>2385</v>
      </c>
      <c r="G586" s="6245" t="s">
        <v>4404</v>
      </c>
      <c r="H586" s="6245" t="s">
        <v>24</v>
      </c>
      <c r="I586" s="6245" t="s">
        <v>714</v>
      </c>
    </row>
    <row customHeight="1" ht="11.25">
      <c r="A587" s="6245" t="s">
        <v>2183</v>
      </c>
      <c r="B587" s="6245" t="s">
        <v>14</v>
      </c>
      <c r="C587" s="6245" t="s">
        <v>4405</v>
      </c>
      <c r="D587" s="6245" t="s">
        <v>4406</v>
      </c>
      <c r="E587" s="6245" t="s">
        <v>4407</v>
      </c>
      <c r="F587" s="6245" t="s">
        <v>4408</v>
      </c>
      <c r="G587" s="6245" t="s">
        <v>4409</v>
      </c>
      <c r="H587" s="6245" t="s">
        <v>24</v>
      </c>
      <c r="I587" s="6245" t="s">
        <v>714</v>
      </c>
    </row>
    <row customHeight="1" ht="11.25">
      <c r="A588" s="6245" t="s">
        <v>2183</v>
      </c>
      <c r="B588" s="6245" t="s">
        <v>14</v>
      </c>
      <c r="C588" s="6245" t="s">
        <v>4410</v>
      </c>
      <c r="D588" s="6245" t="s">
        <v>4411</v>
      </c>
      <c r="E588" s="6245" t="s">
        <v>2676</v>
      </c>
      <c r="F588" s="6245" t="s">
        <v>4400</v>
      </c>
      <c r="G588" s="6245" t="s">
        <v>24</v>
      </c>
      <c r="H588" s="6245" t="s">
        <v>24</v>
      </c>
      <c r="I588" s="6245" t="s">
        <v>714</v>
      </c>
    </row>
    <row customHeight="1" ht="11.25">
      <c r="A589" s="6245" t="s">
        <v>2183</v>
      </c>
      <c r="B589" s="6245" t="s">
        <v>14</v>
      </c>
      <c r="C589" s="6245" t="s">
        <v>4412</v>
      </c>
      <c r="D589" s="6245" t="s">
        <v>4413</v>
      </c>
      <c r="E589" s="6245" t="s">
        <v>4414</v>
      </c>
      <c r="F589" s="6245" t="s">
        <v>2212</v>
      </c>
      <c r="G589" s="6245" t="s">
        <v>4415</v>
      </c>
      <c r="H589" s="6245" t="s">
        <v>24</v>
      </c>
      <c r="I589" s="6245" t="s">
        <v>714</v>
      </c>
    </row>
    <row customHeight="1" ht="11.25">
      <c r="A590" s="6245" t="s">
        <v>2183</v>
      </c>
      <c r="B590" s="6245" t="s">
        <v>14</v>
      </c>
      <c r="C590" s="6245" t="s">
        <v>4416</v>
      </c>
      <c r="D590" s="6245" t="s">
        <v>4417</v>
      </c>
      <c r="E590" s="6245" t="s">
        <v>4418</v>
      </c>
      <c r="F590" s="6245" t="s">
        <v>4419</v>
      </c>
      <c r="G590" s="6245" t="s">
        <v>4420</v>
      </c>
      <c r="H590" s="6245" t="s">
        <v>24</v>
      </c>
      <c r="I590" s="6245" t="s">
        <v>714</v>
      </c>
    </row>
    <row customHeight="1" ht="11.25">
      <c r="A591" s="6245" t="s">
        <v>2183</v>
      </c>
      <c r="B591" s="6245" t="s">
        <v>14</v>
      </c>
      <c r="C591" s="6245" t="s">
        <v>4421</v>
      </c>
      <c r="D591" s="6245" t="s">
        <v>4422</v>
      </c>
      <c r="E591" s="6245" t="s">
        <v>4423</v>
      </c>
      <c r="F591" s="6245" t="s">
        <v>4424</v>
      </c>
      <c r="G591" s="6245" t="s">
        <v>4425</v>
      </c>
      <c r="H591" s="6245" t="s">
        <v>24</v>
      </c>
      <c r="I591" s="6245" t="s">
        <v>714</v>
      </c>
    </row>
    <row customHeight="1" ht="11.25">
      <c r="A592" s="6245" t="s">
        <v>2183</v>
      </c>
      <c r="B592" s="6245" t="s">
        <v>14</v>
      </c>
      <c r="C592" s="6245" t="s">
        <v>4426</v>
      </c>
      <c r="D592" s="6245" t="s">
        <v>4427</v>
      </c>
      <c r="E592" s="6245" t="s">
        <v>4428</v>
      </c>
      <c r="F592" s="6245" t="s">
        <v>2242</v>
      </c>
      <c r="G592" s="6245" t="s">
        <v>4429</v>
      </c>
      <c r="H592" s="6245" t="s">
        <v>24</v>
      </c>
      <c r="I592" s="6245" t="s">
        <v>714</v>
      </c>
    </row>
    <row customHeight="1" ht="11.25">
      <c r="A593" s="6245" t="s">
        <v>2183</v>
      </c>
      <c r="B593" s="6245" t="s">
        <v>14</v>
      </c>
      <c r="C593" s="6245" t="s">
        <v>4430</v>
      </c>
      <c r="D593" s="6245" t="s">
        <v>4431</v>
      </c>
      <c r="E593" s="6245" t="s">
        <v>48</v>
      </c>
      <c r="F593" s="6245" t="s">
        <v>4432</v>
      </c>
      <c r="G593" s="6245" t="s">
        <v>4433</v>
      </c>
      <c r="H593" s="6245" t="s">
        <v>24</v>
      </c>
      <c r="I593" s="6245" t="s">
        <v>714</v>
      </c>
    </row>
    <row customHeight="1" ht="11.25">
      <c r="A594" s="6245" t="s">
        <v>2183</v>
      </c>
      <c r="B594" s="6245" t="s">
        <v>14</v>
      </c>
      <c r="C594" s="6245" t="s">
        <v>4434</v>
      </c>
      <c r="D594" s="6245" t="s">
        <v>4435</v>
      </c>
      <c r="E594" s="6245" t="s">
        <v>4436</v>
      </c>
      <c r="F594" s="6245" t="s">
        <v>2452</v>
      </c>
      <c r="G594" s="6245" t="s">
        <v>4437</v>
      </c>
      <c r="H594" s="6245" t="s">
        <v>24</v>
      </c>
      <c r="I594" s="6245" t="s">
        <v>714</v>
      </c>
    </row>
    <row customHeight="1" ht="11.25">
      <c r="A595" s="6245" t="s">
        <v>2183</v>
      </c>
      <c r="B595" s="6245" t="s">
        <v>14</v>
      </c>
      <c r="C595" s="6245" t="s">
        <v>4438</v>
      </c>
      <c r="D595" s="6245" t="s">
        <v>4439</v>
      </c>
      <c r="E595" s="6245" t="s">
        <v>4440</v>
      </c>
      <c r="F595" s="6245" t="s">
        <v>2397</v>
      </c>
      <c r="G595" s="6245" t="s">
        <v>24</v>
      </c>
      <c r="H595" s="6245" t="s">
        <v>24</v>
      </c>
      <c r="I595" s="6245" t="s">
        <v>714</v>
      </c>
    </row>
    <row customHeight="1" ht="11.25">
      <c r="A596" s="6245" t="s">
        <v>2183</v>
      </c>
      <c r="B596" s="6245" t="s">
        <v>14</v>
      </c>
      <c r="C596" s="6245" t="s">
        <v>4441</v>
      </c>
      <c r="D596" s="6245" t="s">
        <v>4442</v>
      </c>
      <c r="E596" s="6245" t="s">
        <v>4443</v>
      </c>
      <c r="F596" s="6245" t="s">
        <v>2369</v>
      </c>
      <c r="G596" s="6245" t="s">
        <v>4444</v>
      </c>
      <c r="H596" s="6245" t="s">
        <v>24</v>
      </c>
      <c r="I596" s="6245" t="s">
        <v>714</v>
      </c>
    </row>
    <row customHeight="1" ht="11.25">
      <c r="A597" s="6245" t="s">
        <v>2183</v>
      </c>
      <c r="B597" s="6245" t="s">
        <v>14</v>
      </c>
      <c r="C597" s="6245" t="s">
        <v>4445</v>
      </c>
      <c r="D597" s="6245" t="s">
        <v>4446</v>
      </c>
      <c r="E597" s="6245" t="s">
        <v>2846</v>
      </c>
      <c r="F597" s="6245" t="s">
        <v>4447</v>
      </c>
      <c r="G597" s="6245" t="s">
        <v>24</v>
      </c>
      <c r="H597" s="6245" t="s">
        <v>24</v>
      </c>
      <c r="I597" s="6245" t="s">
        <v>714</v>
      </c>
    </row>
    <row customHeight="1" ht="11.25">
      <c r="A598" s="6245" t="s">
        <v>2183</v>
      </c>
      <c r="B598" s="6245" t="s">
        <v>14</v>
      </c>
      <c r="C598" s="6245" t="s">
        <v>4448</v>
      </c>
      <c r="D598" s="6245" t="s">
        <v>4449</v>
      </c>
      <c r="E598" s="6245" t="s">
        <v>4450</v>
      </c>
      <c r="F598" s="6245" t="s">
        <v>3697</v>
      </c>
      <c r="G598" s="6245" t="s">
        <v>4451</v>
      </c>
      <c r="H598" s="6245" t="s">
        <v>24</v>
      </c>
      <c r="I598" s="6245" t="s">
        <v>714</v>
      </c>
    </row>
    <row customHeight="1" ht="11.25">
      <c r="A599" s="6245" t="s">
        <v>2183</v>
      </c>
      <c r="B599" s="6245" t="s">
        <v>14</v>
      </c>
      <c r="C599" s="6245" t="s">
        <v>4452</v>
      </c>
      <c r="D599" s="6245" t="s">
        <v>4453</v>
      </c>
      <c r="E599" s="6245" t="s">
        <v>4454</v>
      </c>
      <c r="F599" s="6245" t="s">
        <v>4455</v>
      </c>
      <c r="G599" s="6245" t="s">
        <v>24</v>
      </c>
      <c r="H599" s="6245" t="s">
        <v>24</v>
      </c>
      <c r="I599" s="6245" t="s">
        <v>714</v>
      </c>
    </row>
    <row customHeight="1" ht="11.25">
      <c r="A600" s="6245" t="s">
        <v>2183</v>
      </c>
      <c r="B600" s="6245" t="s">
        <v>14</v>
      </c>
      <c r="C600" s="6245" t="s">
        <v>4456</v>
      </c>
      <c r="D600" s="6245" t="s">
        <v>4457</v>
      </c>
      <c r="E600" s="6245" t="s">
        <v>2846</v>
      </c>
      <c r="F600" s="6245" t="s">
        <v>4458</v>
      </c>
      <c r="G600" s="6245" t="s">
        <v>24</v>
      </c>
      <c r="H600" s="6245" t="s">
        <v>24</v>
      </c>
      <c r="I600" s="6245" t="s">
        <v>714</v>
      </c>
    </row>
    <row customHeight="1" ht="11.25">
      <c r="A601" s="6245" t="s">
        <v>2183</v>
      </c>
      <c r="B601" s="6245" t="s">
        <v>14</v>
      </c>
      <c r="C601" s="6245" t="s">
        <v>4459</v>
      </c>
      <c r="D601" s="6245" t="s">
        <v>4460</v>
      </c>
      <c r="E601" s="6245" t="s">
        <v>4461</v>
      </c>
      <c r="F601" s="6245" t="s">
        <v>4030</v>
      </c>
      <c r="G601" s="6245" t="s">
        <v>4462</v>
      </c>
      <c r="H601" s="6245" t="s">
        <v>24</v>
      </c>
      <c r="I601" s="6245" t="s">
        <v>714</v>
      </c>
    </row>
    <row customHeight="1" ht="11.25">
      <c r="A602" s="6245" t="s">
        <v>2183</v>
      </c>
      <c r="B602" s="6245" t="s">
        <v>14</v>
      </c>
      <c r="C602" s="6245" t="s">
        <v>4463</v>
      </c>
      <c r="D602" s="6245" t="s">
        <v>4464</v>
      </c>
      <c r="E602" s="6245" t="s">
        <v>4465</v>
      </c>
      <c r="F602" s="6245" t="s">
        <v>4466</v>
      </c>
      <c r="G602" s="6245" t="s">
        <v>24</v>
      </c>
      <c r="H602" s="6245" t="s">
        <v>24</v>
      </c>
      <c r="I602" s="6245" t="s">
        <v>714</v>
      </c>
    </row>
    <row customHeight="1" ht="11.25">
      <c r="A603" s="6245" t="s">
        <v>2183</v>
      </c>
      <c r="B603" s="6245" t="s">
        <v>14</v>
      </c>
      <c r="C603" s="6245" t="s">
        <v>4467</v>
      </c>
      <c r="D603" s="6245" t="s">
        <v>4468</v>
      </c>
      <c r="E603" s="6245" t="s">
        <v>4469</v>
      </c>
      <c r="F603" s="6245" t="s">
        <v>4059</v>
      </c>
      <c r="G603" s="6245" t="s">
        <v>24</v>
      </c>
      <c r="H603" s="6245" t="s">
        <v>24</v>
      </c>
      <c r="I603" s="6245" t="s">
        <v>714</v>
      </c>
    </row>
    <row customHeight="1" ht="11.25">
      <c r="A604" s="6245" t="s">
        <v>2183</v>
      </c>
      <c r="B604" s="6245" t="s">
        <v>14</v>
      </c>
      <c r="C604" s="6245" t="s">
        <v>4470</v>
      </c>
      <c r="D604" s="6245" t="s">
        <v>4471</v>
      </c>
      <c r="E604" s="6245" t="s">
        <v>4472</v>
      </c>
      <c r="F604" s="6245" t="s">
        <v>2560</v>
      </c>
      <c r="G604" s="6245" t="s">
        <v>24</v>
      </c>
      <c r="H604" s="6245" t="s">
        <v>24</v>
      </c>
      <c r="I604" s="6245" t="s">
        <v>714</v>
      </c>
    </row>
    <row customHeight="1" ht="11.25">
      <c r="A605" s="6245" t="s">
        <v>2183</v>
      </c>
      <c r="B605" s="6245" t="s">
        <v>14</v>
      </c>
      <c r="C605" s="6245" t="s">
        <v>4473</v>
      </c>
      <c r="D605" s="6245" t="s">
        <v>4474</v>
      </c>
      <c r="E605" s="6245" t="s">
        <v>4475</v>
      </c>
      <c r="F605" s="6245" t="s">
        <v>2217</v>
      </c>
      <c r="G605" s="6245" t="s">
        <v>4476</v>
      </c>
      <c r="H605" s="6245" t="s">
        <v>24</v>
      </c>
      <c r="I605" s="6245" t="s">
        <v>714</v>
      </c>
    </row>
    <row customHeight="1" ht="11.25">
      <c r="A606" s="6245" t="s">
        <v>2183</v>
      </c>
      <c r="B606" s="6245" t="s">
        <v>14</v>
      </c>
      <c r="C606" s="6245" t="s">
        <v>4477</v>
      </c>
      <c r="D606" s="6245" t="s">
        <v>4478</v>
      </c>
      <c r="E606" s="6245" t="s">
        <v>4479</v>
      </c>
      <c r="F606" s="6245" t="s">
        <v>4480</v>
      </c>
      <c r="G606" s="6245" t="s">
        <v>24</v>
      </c>
      <c r="H606" s="6245" t="s">
        <v>24</v>
      </c>
      <c r="I606" s="6245" t="s">
        <v>714</v>
      </c>
    </row>
    <row customHeight="1" ht="11.25">
      <c r="A607" s="6245" t="s">
        <v>2183</v>
      </c>
      <c r="B607" s="6245" t="s">
        <v>14</v>
      </c>
      <c r="C607" s="6245" t="s">
        <v>4481</v>
      </c>
      <c r="D607" s="6245" t="s">
        <v>4482</v>
      </c>
      <c r="E607" s="6245" t="s">
        <v>4483</v>
      </c>
      <c r="F607" s="6245" t="s">
        <v>4484</v>
      </c>
      <c r="G607" s="6245" t="s">
        <v>4485</v>
      </c>
      <c r="H607" s="6245" t="s">
        <v>24</v>
      </c>
      <c r="I607" s="6245" t="s">
        <v>714</v>
      </c>
    </row>
    <row customHeight="1" ht="11.25">
      <c r="A608" s="6245" t="s">
        <v>2183</v>
      </c>
      <c r="B608" s="6245" t="s">
        <v>14</v>
      </c>
      <c r="C608" s="6245" t="s">
        <v>4486</v>
      </c>
      <c r="D608" s="6245" t="s">
        <v>4487</v>
      </c>
      <c r="E608" s="6245" t="s">
        <v>4488</v>
      </c>
      <c r="F608" s="6245" t="s">
        <v>2197</v>
      </c>
      <c r="G608" s="6245" t="s">
        <v>4489</v>
      </c>
      <c r="H608" s="6245" t="s">
        <v>24</v>
      </c>
      <c r="I608" s="6245" t="s">
        <v>714</v>
      </c>
    </row>
    <row customHeight="1" ht="11.25">
      <c r="A609" s="6245" t="s">
        <v>2183</v>
      </c>
      <c r="B609" s="6245" t="s">
        <v>14</v>
      </c>
      <c r="C609" s="6245" t="s">
        <v>4490</v>
      </c>
      <c r="D609" s="6245" t="s">
        <v>4491</v>
      </c>
      <c r="E609" s="6245" t="s">
        <v>4492</v>
      </c>
      <c r="F609" s="6245" t="s">
        <v>4493</v>
      </c>
      <c r="G609" s="6245" t="s">
        <v>24</v>
      </c>
      <c r="H609" s="6245" t="s">
        <v>24</v>
      </c>
      <c r="I609" s="6245" t="s">
        <v>714</v>
      </c>
    </row>
    <row customHeight="1" ht="11.25">
      <c r="A610" s="6245" t="s">
        <v>2183</v>
      </c>
      <c r="B610" s="6245" t="s">
        <v>14</v>
      </c>
      <c r="C610" s="6245" t="s">
        <v>4494</v>
      </c>
      <c r="D610" s="6245" t="s">
        <v>4495</v>
      </c>
      <c r="E610" s="6245" t="s">
        <v>4496</v>
      </c>
      <c r="F610" s="6245" t="s">
        <v>2291</v>
      </c>
      <c r="G610" s="6245" t="s">
        <v>24</v>
      </c>
      <c r="H610" s="6245" t="s">
        <v>24</v>
      </c>
      <c r="I610" s="6245" t="s">
        <v>714</v>
      </c>
    </row>
    <row customHeight="1" ht="11.25">
      <c r="A611" s="6245" t="s">
        <v>2183</v>
      </c>
      <c r="B611" s="6245" t="s">
        <v>14</v>
      </c>
      <c r="C611" s="6245" t="s">
        <v>4497</v>
      </c>
      <c r="D611" s="6245" t="s">
        <v>4498</v>
      </c>
      <c r="E611" s="6245" t="s">
        <v>4499</v>
      </c>
      <c r="F611" s="6245" t="s">
        <v>2681</v>
      </c>
      <c r="G611" s="6245" t="s">
        <v>4500</v>
      </c>
      <c r="H611" s="6245" t="s">
        <v>24</v>
      </c>
      <c r="I611" s="6245" t="s">
        <v>714</v>
      </c>
    </row>
    <row customHeight="1" ht="11.25">
      <c r="A612" s="6245" t="s">
        <v>2183</v>
      </c>
      <c r="B612" s="6245" t="s">
        <v>14</v>
      </c>
      <c r="C612" s="6245" t="s">
        <v>4501</v>
      </c>
      <c r="D612" s="6245" t="s">
        <v>4502</v>
      </c>
      <c r="E612" s="6245" t="s">
        <v>4503</v>
      </c>
      <c r="F612" s="6245" t="s">
        <v>2308</v>
      </c>
      <c r="G612" s="6245" t="s">
        <v>24</v>
      </c>
      <c r="H612" s="6245" t="s">
        <v>24</v>
      </c>
      <c r="I612" s="6245" t="s">
        <v>714</v>
      </c>
    </row>
    <row customHeight="1" ht="11.25">
      <c r="A613" s="6245" t="s">
        <v>2183</v>
      </c>
      <c r="B613" s="6245" t="s">
        <v>14</v>
      </c>
      <c r="C613" s="6245" t="s">
        <v>4504</v>
      </c>
      <c r="D613" s="6245" t="s">
        <v>4505</v>
      </c>
      <c r="E613" s="6245" t="s">
        <v>4506</v>
      </c>
      <c r="F613" s="6245" t="s">
        <v>3075</v>
      </c>
      <c r="G613" s="6245" t="s">
        <v>24</v>
      </c>
      <c r="H613" s="6245" t="s">
        <v>24</v>
      </c>
      <c r="I613" s="6245" t="s">
        <v>714</v>
      </c>
    </row>
    <row customHeight="1" ht="11.25">
      <c r="A614" s="6245" t="s">
        <v>2183</v>
      </c>
      <c r="B614" s="6245" t="s">
        <v>14</v>
      </c>
      <c r="C614" s="6245" t="s">
        <v>4507</v>
      </c>
      <c r="D614" s="6245" t="s">
        <v>4508</v>
      </c>
      <c r="E614" s="6245" t="s">
        <v>4509</v>
      </c>
      <c r="F614" s="6245" t="s">
        <v>2197</v>
      </c>
      <c r="G614" s="6245" t="s">
        <v>24</v>
      </c>
      <c r="H614" s="6245" t="s">
        <v>24</v>
      </c>
      <c r="I614" s="6245" t="s">
        <v>714</v>
      </c>
    </row>
    <row customHeight="1" ht="11.25">
      <c r="A615" s="6245" t="s">
        <v>2183</v>
      </c>
      <c r="B615" s="6245" t="s">
        <v>14</v>
      </c>
      <c r="C615" s="6245" t="s">
        <v>4510</v>
      </c>
      <c r="D615" s="6245" t="s">
        <v>4511</v>
      </c>
      <c r="E615" s="6245" t="s">
        <v>4512</v>
      </c>
      <c r="F615" s="6245" t="s">
        <v>2420</v>
      </c>
      <c r="G615" s="6245" t="s">
        <v>24</v>
      </c>
      <c r="H615" s="6245" t="s">
        <v>24</v>
      </c>
      <c r="I615" s="6245" t="s">
        <v>714</v>
      </c>
    </row>
    <row customHeight="1" ht="11.25">
      <c r="A616" s="6245" t="s">
        <v>2183</v>
      </c>
      <c r="B616" s="6245" t="s">
        <v>14</v>
      </c>
      <c r="C616" s="6245" t="s">
        <v>4513</v>
      </c>
      <c r="D616" s="6245" t="s">
        <v>4514</v>
      </c>
      <c r="E616" s="6245" t="s">
        <v>4515</v>
      </c>
      <c r="F616" s="6245" t="s">
        <v>2313</v>
      </c>
      <c r="G616" s="6245" t="s">
        <v>24</v>
      </c>
      <c r="H616" s="6245" t="s">
        <v>24</v>
      </c>
      <c r="I616" s="6245" t="s">
        <v>714</v>
      </c>
    </row>
    <row customHeight="1" ht="11.25">
      <c r="A617" s="6245" t="s">
        <v>2183</v>
      </c>
      <c r="B617" s="6245" t="s">
        <v>14</v>
      </c>
      <c r="C617" s="6245" t="s">
        <v>4516</v>
      </c>
      <c r="D617" s="6245" t="s">
        <v>4517</v>
      </c>
      <c r="E617" s="6245" t="s">
        <v>4518</v>
      </c>
      <c r="F617" s="6245" t="s">
        <v>2291</v>
      </c>
      <c r="G617" s="6245" t="s">
        <v>24</v>
      </c>
      <c r="H617" s="6245" t="s">
        <v>24</v>
      </c>
      <c r="I617" s="6245" t="s">
        <v>714</v>
      </c>
    </row>
    <row customHeight="1" ht="11.25">
      <c r="A618" s="6245" t="s">
        <v>2183</v>
      </c>
      <c r="B618" s="6245" t="s">
        <v>14</v>
      </c>
      <c r="C618" s="6245" t="s">
        <v>4519</v>
      </c>
      <c r="D618" s="6245" t="s">
        <v>4520</v>
      </c>
      <c r="E618" s="6245" t="s">
        <v>4521</v>
      </c>
      <c r="F618" s="6245" t="s">
        <v>4522</v>
      </c>
      <c r="G618" s="6245" t="s">
        <v>24</v>
      </c>
      <c r="H618" s="6245" t="s">
        <v>24</v>
      </c>
      <c r="I618" s="6245" t="s">
        <v>714</v>
      </c>
    </row>
    <row customHeight="1" ht="11.25">
      <c r="A619" s="6245" t="s">
        <v>2183</v>
      </c>
      <c r="B619" s="6245" t="s">
        <v>14</v>
      </c>
      <c r="C619" s="6245" t="s">
        <v>4523</v>
      </c>
      <c r="D619" s="6245" t="s">
        <v>4520</v>
      </c>
      <c r="E619" s="6245" t="s">
        <v>4521</v>
      </c>
      <c r="F619" s="6245" t="s">
        <v>2283</v>
      </c>
      <c r="G619" s="6245" t="s">
        <v>24</v>
      </c>
      <c r="H619" s="6245" t="s">
        <v>24</v>
      </c>
      <c r="I619" s="6245" t="s">
        <v>714</v>
      </c>
    </row>
    <row customHeight="1" ht="11.25">
      <c r="A620" s="6245" t="s">
        <v>2183</v>
      </c>
      <c r="B620" s="6245" t="s">
        <v>14</v>
      </c>
      <c r="C620" s="6245" t="s">
        <v>4524</v>
      </c>
      <c r="D620" s="6245" t="s">
        <v>4525</v>
      </c>
      <c r="E620" s="6245" t="s">
        <v>4526</v>
      </c>
      <c r="F620" s="6245" t="s">
        <v>2287</v>
      </c>
      <c r="G620" s="6245" t="s">
        <v>4527</v>
      </c>
      <c r="H620" s="6245" t="s">
        <v>24</v>
      </c>
      <c r="I620" s="6245" t="s">
        <v>714</v>
      </c>
    </row>
    <row customHeight="1" ht="11.25">
      <c r="A621" s="6245" t="s">
        <v>2183</v>
      </c>
      <c r="B621" s="6245" t="s">
        <v>14</v>
      </c>
      <c r="C621" s="6245" t="s">
        <v>4528</v>
      </c>
      <c r="D621" s="6245" t="s">
        <v>4529</v>
      </c>
      <c r="E621" s="6245" t="s">
        <v>4530</v>
      </c>
      <c r="F621" s="6245" t="s">
        <v>2303</v>
      </c>
      <c r="G621" s="6245" t="s">
        <v>24</v>
      </c>
      <c r="H621" s="6245" t="s">
        <v>24</v>
      </c>
      <c r="I621" s="6245" t="s">
        <v>714</v>
      </c>
    </row>
    <row customHeight="1" ht="11.25">
      <c r="A622" s="6245" t="s">
        <v>2183</v>
      </c>
      <c r="B622" s="6245" t="s">
        <v>14</v>
      </c>
      <c r="C622" s="6245" t="s">
        <v>4531</v>
      </c>
      <c r="D622" s="6245" t="s">
        <v>4532</v>
      </c>
      <c r="E622" s="6245" t="s">
        <v>4533</v>
      </c>
      <c r="F622" s="6245" t="s">
        <v>2313</v>
      </c>
      <c r="G622" s="6245" t="s">
        <v>4534</v>
      </c>
      <c r="H622" s="6245" t="s">
        <v>24</v>
      </c>
      <c r="I622" s="6245" t="s">
        <v>714</v>
      </c>
    </row>
    <row customHeight="1" ht="11.25">
      <c r="A623" s="6245" t="s">
        <v>2183</v>
      </c>
      <c r="B623" s="6245" t="s">
        <v>14</v>
      </c>
      <c r="C623" s="6245" t="s">
        <v>4535</v>
      </c>
      <c r="D623" s="6245" t="s">
        <v>4536</v>
      </c>
      <c r="E623" s="6245" t="s">
        <v>4537</v>
      </c>
      <c r="F623" s="6245" t="s">
        <v>2402</v>
      </c>
      <c r="G623" s="6245" t="s">
        <v>4538</v>
      </c>
      <c r="H623" s="6245" t="s">
        <v>24</v>
      </c>
      <c r="I623" s="6245" t="s">
        <v>714</v>
      </c>
    </row>
    <row customHeight="1" ht="11.25">
      <c r="A624" s="6245" t="s">
        <v>2183</v>
      </c>
      <c r="B624" s="6245" t="s">
        <v>14</v>
      </c>
      <c r="C624" s="6245" t="s">
        <v>4539</v>
      </c>
      <c r="D624" s="6245" t="s">
        <v>4540</v>
      </c>
      <c r="E624" s="6245" t="s">
        <v>4541</v>
      </c>
      <c r="F624" s="6245" t="s">
        <v>2560</v>
      </c>
      <c r="G624" s="6245" t="s">
        <v>24</v>
      </c>
      <c r="H624" s="6245" t="s">
        <v>24</v>
      </c>
      <c r="I624" s="6245" t="s">
        <v>714</v>
      </c>
    </row>
    <row customHeight="1" ht="11.25">
      <c r="A625" s="6245" t="s">
        <v>2183</v>
      </c>
      <c r="B625" s="6245" t="s">
        <v>14</v>
      </c>
      <c r="C625" s="6245" t="s">
        <v>4542</v>
      </c>
      <c r="D625" s="6245" t="s">
        <v>4543</v>
      </c>
      <c r="E625" s="6245" t="s">
        <v>4544</v>
      </c>
      <c r="F625" s="6245" t="s">
        <v>2291</v>
      </c>
      <c r="G625" s="6245" t="s">
        <v>4545</v>
      </c>
      <c r="H625" s="6245" t="s">
        <v>24</v>
      </c>
      <c r="I625" s="6245" t="s">
        <v>714</v>
      </c>
    </row>
    <row customHeight="1" ht="11.25">
      <c r="A626" s="6245" t="s">
        <v>2183</v>
      </c>
      <c r="B626" s="6245" t="s">
        <v>14</v>
      </c>
      <c r="C626" s="6245" t="s">
        <v>4546</v>
      </c>
      <c r="D626" s="6245" t="s">
        <v>4547</v>
      </c>
      <c r="E626" s="6245" t="s">
        <v>4548</v>
      </c>
      <c r="F626" s="6245" t="s">
        <v>2278</v>
      </c>
      <c r="G626" s="6245" t="s">
        <v>4549</v>
      </c>
      <c r="H626" s="6245" t="s">
        <v>24</v>
      </c>
      <c r="I626" s="6245" t="s">
        <v>714</v>
      </c>
    </row>
    <row customHeight="1" ht="11.25">
      <c r="A627" s="6245" t="s">
        <v>2183</v>
      </c>
      <c r="B627" s="6245" t="s">
        <v>14</v>
      </c>
      <c r="C627" s="6245" t="s">
        <v>4550</v>
      </c>
      <c r="D627" s="6245" t="s">
        <v>4551</v>
      </c>
      <c r="E627" s="6245" t="s">
        <v>4552</v>
      </c>
      <c r="F627" s="6245" t="s">
        <v>2237</v>
      </c>
      <c r="G627" s="6245" t="s">
        <v>24</v>
      </c>
      <c r="H627" s="6245" t="s">
        <v>24</v>
      </c>
      <c r="I627" s="6245" t="s">
        <v>714</v>
      </c>
    </row>
    <row customHeight="1" ht="11.25">
      <c r="A628" s="6245" t="s">
        <v>2183</v>
      </c>
      <c r="B628" s="6245" t="s">
        <v>14</v>
      </c>
      <c r="C628" s="6245" t="s">
        <v>4553</v>
      </c>
      <c r="D628" s="6245" t="s">
        <v>4554</v>
      </c>
      <c r="E628" s="6245" t="s">
        <v>4555</v>
      </c>
      <c r="F628" s="6245" t="s">
        <v>2963</v>
      </c>
      <c r="G628" s="6245" t="s">
        <v>24</v>
      </c>
      <c r="H628" s="6245" t="s">
        <v>24</v>
      </c>
      <c r="I628" s="6245" t="s">
        <v>714</v>
      </c>
    </row>
    <row customHeight="1" ht="11.25">
      <c r="A629" s="6245" t="s">
        <v>2183</v>
      </c>
      <c r="B629" s="6245" t="s">
        <v>14</v>
      </c>
      <c r="C629" s="6245" t="s">
        <v>4556</v>
      </c>
      <c r="D629" s="6245" t="s">
        <v>4557</v>
      </c>
      <c r="E629" s="6245" t="s">
        <v>4558</v>
      </c>
      <c r="F629" s="6245" t="s">
        <v>4559</v>
      </c>
      <c r="G629" s="6245" t="s">
        <v>4560</v>
      </c>
      <c r="H629" s="6245" t="s">
        <v>24</v>
      </c>
      <c r="I629" s="6245" t="s">
        <v>714</v>
      </c>
    </row>
    <row customHeight="1" ht="11.25">
      <c r="A630" s="6245" t="s">
        <v>2183</v>
      </c>
      <c r="B630" s="6245" t="s">
        <v>14</v>
      </c>
      <c r="C630" s="6245" t="s">
        <v>4561</v>
      </c>
      <c r="D630" s="6245" t="s">
        <v>4562</v>
      </c>
      <c r="E630" s="6245" t="s">
        <v>4563</v>
      </c>
      <c r="F630" s="6245" t="s">
        <v>4564</v>
      </c>
      <c r="G630" s="6245" t="s">
        <v>4565</v>
      </c>
      <c r="H630" s="6245" t="s">
        <v>24</v>
      </c>
      <c r="I630" s="6245" t="s">
        <v>714</v>
      </c>
    </row>
    <row customHeight="1" ht="11.25">
      <c r="A631" s="6245" t="s">
        <v>2183</v>
      </c>
      <c r="B631" s="6245" t="s">
        <v>14</v>
      </c>
      <c r="C631" s="6245" t="s">
        <v>4566</v>
      </c>
      <c r="D631" s="6245" t="s">
        <v>4567</v>
      </c>
      <c r="E631" s="6245" t="s">
        <v>4568</v>
      </c>
      <c r="F631" s="6245" t="s">
        <v>2313</v>
      </c>
      <c r="G631" s="6245" t="s">
        <v>24</v>
      </c>
      <c r="H631" s="6245" t="s">
        <v>24</v>
      </c>
      <c r="I631" s="6245" t="s">
        <v>714</v>
      </c>
    </row>
    <row customHeight="1" ht="11.25">
      <c r="A632" s="6245" t="s">
        <v>2183</v>
      </c>
      <c r="B632" s="6245" t="s">
        <v>14</v>
      </c>
      <c r="C632" s="6245" t="s">
        <v>4569</v>
      </c>
      <c r="D632" s="6245" t="s">
        <v>4570</v>
      </c>
      <c r="E632" s="6245" t="s">
        <v>4571</v>
      </c>
      <c r="F632" s="6245" t="s">
        <v>2217</v>
      </c>
      <c r="G632" s="6245" t="s">
        <v>24</v>
      </c>
      <c r="H632" s="6245" t="s">
        <v>24</v>
      </c>
      <c r="I632" s="6245" t="s">
        <v>714</v>
      </c>
    </row>
    <row customHeight="1" ht="11.25">
      <c r="A633" s="6245" t="s">
        <v>2183</v>
      </c>
      <c r="B633" s="6245" t="s">
        <v>14</v>
      </c>
      <c r="C633" s="6245" t="s">
        <v>4572</v>
      </c>
      <c r="D633" s="6245" t="s">
        <v>4573</v>
      </c>
      <c r="E633" s="6245" t="s">
        <v>4574</v>
      </c>
      <c r="F633" s="6245" t="s">
        <v>2237</v>
      </c>
      <c r="G633" s="6245" t="s">
        <v>4575</v>
      </c>
      <c r="H633" s="6245" t="s">
        <v>24</v>
      </c>
      <c r="I633" s="6245" t="s">
        <v>714</v>
      </c>
    </row>
    <row customHeight="1" ht="11.25">
      <c r="A634" s="6245" t="s">
        <v>2183</v>
      </c>
      <c r="B634" s="6245" t="s">
        <v>14</v>
      </c>
      <c r="C634" s="6245" t="s">
        <v>4576</v>
      </c>
      <c r="D634" s="6245" t="s">
        <v>4577</v>
      </c>
      <c r="E634" s="6245" t="s">
        <v>4578</v>
      </c>
      <c r="F634" s="6245" t="s">
        <v>2369</v>
      </c>
      <c r="G634" s="6245" t="s">
        <v>4579</v>
      </c>
      <c r="H634" s="6245" t="s">
        <v>24</v>
      </c>
      <c r="I634" s="6245" t="s">
        <v>714</v>
      </c>
    </row>
    <row customHeight="1" ht="11.25">
      <c r="A635" s="6245" t="s">
        <v>2183</v>
      </c>
      <c r="B635" s="6245" t="s">
        <v>14</v>
      </c>
      <c r="C635" s="6245" t="s">
        <v>4580</v>
      </c>
      <c r="D635" s="6245" t="s">
        <v>4581</v>
      </c>
      <c r="E635" s="6245" t="s">
        <v>4582</v>
      </c>
      <c r="F635" s="6245" t="s">
        <v>2560</v>
      </c>
      <c r="G635" s="6245" t="s">
        <v>24</v>
      </c>
      <c r="H635" s="6245" t="s">
        <v>24</v>
      </c>
      <c r="I635" s="6245" t="s">
        <v>714</v>
      </c>
    </row>
    <row customHeight="1" ht="11.25">
      <c r="A636" s="6245" t="s">
        <v>2183</v>
      </c>
      <c r="B636" s="6245" t="s">
        <v>14</v>
      </c>
      <c r="C636" s="6245" t="s">
        <v>4583</v>
      </c>
      <c r="D636" s="6245" t="s">
        <v>4584</v>
      </c>
      <c r="E636" s="6245" t="s">
        <v>4585</v>
      </c>
      <c r="F636" s="6245" t="s">
        <v>2407</v>
      </c>
      <c r="G636" s="6245" t="s">
        <v>24</v>
      </c>
      <c r="H636" s="6245" t="s">
        <v>24</v>
      </c>
      <c r="I636" s="6245" t="s">
        <v>714</v>
      </c>
    </row>
    <row customHeight="1" ht="11.25">
      <c r="A637" s="6245" t="s">
        <v>2183</v>
      </c>
      <c r="B637" s="6245" t="s">
        <v>14</v>
      </c>
      <c r="C637" s="6245" t="s">
        <v>4586</v>
      </c>
      <c r="D637" s="6245" t="s">
        <v>4587</v>
      </c>
      <c r="E637" s="6245" t="s">
        <v>4588</v>
      </c>
      <c r="F637" s="6245" t="s">
        <v>2212</v>
      </c>
      <c r="G637" s="6245" t="s">
        <v>24</v>
      </c>
      <c r="H637" s="6245" t="s">
        <v>24</v>
      </c>
      <c r="I637" s="6245" t="s">
        <v>714</v>
      </c>
    </row>
    <row customHeight="1" ht="11.25">
      <c r="A638" s="6245" t="s">
        <v>2183</v>
      </c>
      <c r="B638" s="6245" t="s">
        <v>14</v>
      </c>
      <c r="C638" s="6245" t="s">
        <v>4589</v>
      </c>
      <c r="D638" s="6245" t="s">
        <v>4590</v>
      </c>
      <c r="E638" s="6245" t="s">
        <v>4591</v>
      </c>
      <c r="F638" s="6245" t="s">
        <v>2313</v>
      </c>
      <c r="G638" s="6245" t="s">
        <v>4592</v>
      </c>
      <c r="H638" s="6245" t="s">
        <v>24</v>
      </c>
      <c r="I638" s="6245" t="s">
        <v>714</v>
      </c>
    </row>
    <row customHeight="1" ht="11.25">
      <c r="A639" s="6245" t="s">
        <v>2183</v>
      </c>
      <c r="B639" s="6245" t="s">
        <v>14</v>
      </c>
      <c r="C639" s="6245" t="s">
        <v>4593</v>
      </c>
      <c r="D639" s="6245" t="s">
        <v>4594</v>
      </c>
      <c r="E639" s="6245" t="s">
        <v>4595</v>
      </c>
      <c r="F639" s="6245" t="s">
        <v>2586</v>
      </c>
      <c r="G639" s="6245" t="s">
        <v>24</v>
      </c>
      <c r="H639" s="6245" t="s">
        <v>24</v>
      </c>
      <c r="I639" s="6245" t="s">
        <v>714</v>
      </c>
    </row>
    <row customHeight="1" ht="11.25">
      <c r="A640" s="6245" t="s">
        <v>2183</v>
      </c>
      <c r="B640" s="6245" t="s">
        <v>14</v>
      </c>
      <c r="C640" s="6245" t="s">
        <v>4596</v>
      </c>
      <c r="D640" s="6245" t="s">
        <v>4597</v>
      </c>
      <c r="E640" s="6245" t="s">
        <v>4598</v>
      </c>
      <c r="F640" s="6245" t="s">
        <v>2217</v>
      </c>
      <c r="G640" s="6245" t="s">
        <v>24</v>
      </c>
      <c r="H640" s="6245" t="s">
        <v>24</v>
      </c>
      <c r="I640" s="6245" t="s">
        <v>714</v>
      </c>
    </row>
    <row customHeight="1" ht="11.25">
      <c r="A641" s="6245" t="s">
        <v>2183</v>
      </c>
      <c r="B641" s="6245" t="s">
        <v>14</v>
      </c>
      <c r="C641" s="6245" t="s">
        <v>4599</v>
      </c>
      <c r="D641" s="6245" t="s">
        <v>4600</v>
      </c>
      <c r="E641" s="6245" t="s">
        <v>4601</v>
      </c>
      <c r="F641" s="6245" t="s">
        <v>2197</v>
      </c>
      <c r="G641" s="6245" t="s">
        <v>24</v>
      </c>
      <c r="H641" s="6245" t="s">
        <v>24</v>
      </c>
      <c r="I641" s="6245" t="s">
        <v>714</v>
      </c>
    </row>
    <row customHeight="1" ht="11.25">
      <c r="A642" s="6245" t="s">
        <v>2183</v>
      </c>
      <c r="B642" s="6245" t="s">
        <v>14</v>
      </c>
      <c r="C642" s="6245" t="s">
        <v>4602</v>
      </c>
      <c r="D642" s="6245" t="s">
        <v>4603</v>
      </c>
      <c r="E642" s="6245" t="s">
        <v>4604</v>
      </c>
      <c r="F642" s="6245" t="s">
        <v>2308</v>
      </c>
      <c r="G642" s="6245" t="s">
        <v>24</v>
      </c>
      <c r="H642" s="6245" t="s">
        <v>24</v>
      </c>
      <c r="I642" s="6245" t="s">
        <v>714</v>
      </c>
    </row>
    <row customHeight="1" ht="11.25">
      <c r="A643" s="6245" t="s">
        <v>2183</v>
      </c>
      <c r="B643" s="6245" t="s">
        <v>14</v>
      </c>
      <c r="C643" s="6245" t="s">
        <v>4605</v>
      </c>
      <c r="D643" s="6245" t="s">
        <v>4606</v>
      </c>
      <c r="E643" s="6245" t="s">
        <v>4607</v>
      </c>
      <c r="F643" s="6245" t="s">
        <v>2749</v>
      </c>
      <c r="G643" s="6245" t="s">
        <v>24</v>
      </c>
      <c r="H643" s="6245" t="s">
        <v>24</v>
      </c>
      <c r="I643" s="6245" t="s">
        <v>714</v>
      </c>
    </row>
    <row customHeight="1" ht="11.25">
      <c r="A644" s="6245" t="s">
        <v>2183</v>
      </c>
      <c r="B644" s="6245" t="s">
        <v>14</v>
      </c>
      <c r="C644" s="6245" t="s">
        <v>4608</v>
      </c>
      <c r="D644" s="6245" t="s">
        <v>4609</v>
      </c>
      <c r="E644" s="6245" t="s">
        <v>4610</v>
      </c>
      <c r="F644" s="6245" t="s">
        <v>2217</v>
      </c>
      <c r="G644" s="6245" t="s">
        <v>2332</v>
      </c>
      <c r="H644" s="6245" t="s">
        <v>24</v>
      </c>
      <c r="I644" s="6245" t="s">
        <v>714</v>
      </c>
    </row>
    <row customHeight="1" ht="11.25">
      <c r="A645" s="6245" t="s">
        <v>2183</v>
      </c>
      <c r="B645" s="6245" t="s">
        <v>14</v>
      </c>
      <c r="C645" s="6245" t="s">
        <v>4611</v>
      </c>
      <c r="D645" s="6245" t="s">
        <v>4612</v>
      </c>
      <c r="E645" s="6245" t="s">
        <v>4613</v>
      </c>
      <c r="F645" s="6245" t="s">
        <v>2197</v>
      </c>
      <c r="G645" s="6245" t="s">
        <v>24</v>
      </c>
      <c r="H645" s="6245" t="s">
        <v>24</v>
      </c>
      <c r="I645" s="6245" t="s">
        <v>714</v>
      </c>
    </row>
    <row customHeight="1" ht="11.25">
      <c r="A646" s="6245" t="s">
        <v>2183</v>
      </c>
      <c r="B646" s="6245" t="s">
        <v>14</v>
      </c>
      <c r="C646" s="6245" t="s">
        <v>4614</v>
      </c>
      <c r="D646" s="6245" t="s">
        <v>4615</v>
      </c>
      <c r="E646" s="6245" t="s">
        <v>4616</v>
      </c>
      <c r="F646" s="6245" t="s">
        <v>2202</v>
      </c>
      <c r="G646" s="6245" t="s">
        <v>24</v>
      </c>
      <c r="H646" s="6245" t="s">
        <v>24</v>
      </c>
      <c r="I646" s="6245" t="s">
        <v>714</v>
      </c>
    </row>
    <row customHeight="1" ht="11.25">
      <c r="A647" s="6245" t="s">
        <v>2183</v>
      </c>
      <c r="B647" s="6245" t="s">
        <v>14</v>
      </c>
      <c r="C647" s="6245" t="s">
        <v>4617</v>
      </c>
      <c r="D647" s="6245" t="s">
        <v>4618</v>
      </c>
      <c r="E647" s="6245" t="s">
        <v>4619</v>
      </c>
      <c r="F647" s="6245" t="s">
        <v>2369</v>
      </c>
      <c r="G647" s="6245" t="s">
        <v>24</v>
      </c>
      <c r="H647" s="6245" t="s">
        <v>24</v>
      </c>
      <c r="I647" s="6245" t="s">
        <v>714</v>
      </c>
    </row>
    <row customHeight="1" ht="11.25">
      <c r="A648" s="6245" t="s">
        <v>2183</v>
      </c>
      <c r="B648" s="6245" t="s">
        <v>14</v>
      </c>
      <c r="C648" s="6245" t="s">
        <v>4620</v>
      </c>
      <c r="D648" s="6245" t="s">
        <v>4621</v>
      </c>
      <c r="E648" s="6245" t="s">
        <v>4622</v>
      </c>
      <c r="F648" s="6245" t="s">
        <v>4623</v>
      </c>
      <c r="G648" s="6245" t="s">
        <v>24</v>
      </c>
      <c r="H648" s="6245" t="s">
        <v>24</v>
      </c>
      <c r="I648" s="6245" t="s">
        <v>714</v>
      </c>
    </row>
    <row customHeight="1" ht="11.25">
      <c r="A649" s="6245" t="s">
        <v>2183</v>
      </c>
      <c r="B649" s="6245" t="s">
        <v>14</v>
      </c>
      <c r="C649" s="6245" t="s">
        <v>4624</v>
      </c>
      <c r="D649" s="6245" t="s">
        <v>4625</v>
      </c>
      <c r="E649" s="6245" t="s">
        <v>4626</v>
      </c>
      <c r="F649" s="6245" t="s">
        <v>2287</v>
      </c>
      <c r="G649" s="6245" t="s">
        <v>4627</v>
      </c>
      <c r="H649" s="6245" t="s">
        <v>24</v>
      </c>
      <c r="I649" s="6245" t="s">
        <v>714</v>
      </c>
    </row>
    <row customHeight="1" ht="11.25">
      <c r="A650" s="6245" t="s">
        <v>2183</v>
      </c>
      <c r="B650" s="6245" t="s">
        <v>14</v>
      </c>
      <c r="C650" s="6245" t="s">
        <v>4628</v>
      </c>
      <c r="D650" s="6245" t="s">
        <v>4629</v>
      </c>
      <c r="E650" s="6245" t="s">
        <v>4630</v>
      </c>
      <c r="F650" s="6245" t="s">
        <v>2397</v>
      </c>
      <c r="G650" s="6245" t="s">
        <v>24</v>
      </c>
      <c r="H650" s="6245" t="s">
        <v>4631</v>
      </c>
      <c r="I650" s="6245" t="s">
        <v>714</v>
      </c>
    </row>
    <row customHeight="1" ht="11.25">
      <c r="A651" s="6245" t="s">
        <v>2183</v>
      </c>
      <c r="B651" s="6245" t="s">
        <v>14</v>
      </c>
      <c r="C651" s="6245" t="s">
        <v>4632</v>
      </c>
      <c r="D651" s="6245" t="s">
        <v>4633</v>
      </c>
      <c r="E651" s="6245" t="s">
        <v>4634</v>
      </c>
      <c r="F651" s="6245" t="s">
        <v>4635</v>
      </c>
      <c r="G651" s="6245" t="s">
        <v>24</v>
      </c>
      <c r="H651" s="6245" t="s">
        <v>24</v>
      </c>
      <c r="I651" s="6245" t="s">
        <v>714</v>
      </c>
    </row>
    <row customHeight="1" ht="11.25">
      <c r="A652" s="6245" t="s">
        <v>2183</v>
      </c>
      <c r="B652" s="6245" t="s">
        <v>14</v>
      </c>
      <c r="C652" s="6245" t="s">
        <v>4636</v>
      </c>
      <c r="D652" s="6245" t="s">
        <v>4637</v>
      </c>
      <c r="E652" s="6245" t="s">
        <v>4638</v>
      </c>
      <c r="F652" s="6245" t="s">
        <v>2291</v>
      </c>
      <c r="G652" s="6245" t="s">
        <v>24</v>
      </c>
      <c r="H652" s="6245" t="s">
        <v>24</v>
      </c>
      <c r="I652" s="6245" t="s">
        <v>714</v>
      </c>
    </row>
    <row customHeight="1" ht="11.25">
      <c r="A653" s="6245" t="s">
        <v>2183</v>
      </c>
      <c r="B653" s="6245" t="s">
        <v>14</v>
      </c>
      <c r="C653" s="6245" t="s">
        <v>4639</v>
      </c>
      <c r="D653" s="6245" t="s">
        <v>4640</v>
      </c>
      <c r="E653" s="6245" t="s">
        <v>4641</v>
      </c>
      <c r="F653" s="6245" t="s">
        <v>2560</v>
      </c>
      <c r="G653" s="6245" t="s">
        <v>4642</v>
      </c>
      <c r="H653" s="6245" t="s">
        <v>24</v>
      </c>
      <c r="I653" s="6245" t="s">
        <v>714</v>
      </c>
    </row>
    <row customHeight="1" ht="11.25">
      <c r="A654" s="6245" t="s">
        <v>2183</v>
      </c>
      <c r="B654" s="6245" t="s">
        <v>14</v>
      </c>
      <c r="C654" s="6245" t="s">
        <v>4643</v>
      </c>
      <c r="D654" s="6245" t="s">
        <v>4644</v>
      </c>
      <c r="E654" s="6245" t="s">
        <v>4645</v>
      </c>
      <c r="F654" s="6245" t="s">
        <v>3149</v>
      </c>
      <c r="G654" s="6245" t="s">
        <v>4646</v>
      </c>
      <c r="H654" s="6245" t="s">
        <v>24</v>
      </c>
      <c r="I654" s="6245" t="s">
        <v>714</v>
      </c>
    </row>
    <row customHeight="1" ht="11.25">
      <c r="A655" s="6245" t="s">
        <v>2183</v>
      </c>
      <c r="B655" s="6245" t="s">
        <v>14</v>
      </c>
      <c r="C655" s="6245" t="s">
        <v>4647</v>
      </c>
      <c r="D655" s="6245" t="s">
        <v>4648</v>
      </c>
      <c r="E655" s="6245" t="s">
        <v>4649</v>
      </c>
      <c r="F655" s="6245" t="s">
        <v>2252</v>
      </c>
      <c r="G655" s="6245" t="s">
        <v>24</v>
      </c>
      <c r="H655" s="6245" t="s">
        <v>24</v>
      </c>
      <c r="I655" s="6245" t="s">
        <v>714</v>
      </c>
    </row>
    <row customHeight="1" ht="11.25">
      <c r="A656" s="6245" t="s">
        <v>2183</v>
      </c>
      <c r="B656" s="6245" t="s">
        <v>14</v>
      </c>
      <c r="C656" s="6245" t="s">
        <v>4650</v>
      </c>
      <c r="D656" s="6245" t="s">
        <v>4651</v>
      </c>
      <c r="E656" s="6245" t="s">
        <v>4652</v>
      </c>
      <c r="F656" s="6245" t="s">
        <v>2560</v>
      </c>
      <c r="G656" s="6245" t="s">
        <v>24</v>
      </c>
      <c r="H656" s="6245" t="s">
        <v>24</v>
      </c>
      <c r="I656" s="6245" t="s">
        <v>714</v>
      </c>
    </row>
    <row customHeight="1" ht="11.25">
      <c r="A657" s="6245" t="s">
        <v>2183</v>
      </c>
      <c r="B657" s="6245" t="s">
        <v>14</v>
      </c>
      <c r="C657" s="6245" t="s">
        <v>4653</v>
      </c>
      <c r="D657" s="6245" t="s">
        <v>4654</v>
      </c>
      <c r="E657" s="6245" t="s">
        <v>4655</v>
      </c>
      <c r="F657" s="6245" t="s">
        <v>2749</v>
      </c>
      <c r="G657" s="6245" t="s">
        <v>24</v>
      </c>
      <c r="H657" s="6245" t="s">
        <v>24</v>
      </c>
      <c r="I657" s="6245" t="s">
        <v>714</v>
      </c>
    </row>
    <row customHeight="1" ht="11.25">
      <c r="A658" s="6245" t="s">
        <v>2183</v>
      </c>
      <c r="B658" s="6245" t="s">
        <v>14</v>
      </c>
      <c r="C658" s="6245" t="s">
        <v>4656</v>
      </c>
      <c r="D658" s="6245" t="s">
        <v>4657</v>
      </c>
      <c r="E658" s="6245" t="s">
        <v>4658</v>
      </c>
      <c r="F658" s="6245" t="s">
        <v>2369</v>
      </c>
      <c r="G658" s="6245" t="s">
        <v>4659</v>
      </c>
      <c r="H658" s="6245" t="s">
        <v>24</v>
      </c>
      <c r="I658" s="6245" t="s">
        <v>714</v>
      </c>
    </row>
    <row customHeight="1" ht="11.25">
      <c r="A659" s="6245" t="s">
        <v>2183</v>
      </c>
      <c r="B659" s="6245" t="s">
        <v>14</v>
      </c>
      <c r="C659" s="6245" t="s">
        <v>4660</v>
      </c>
      <c r="D659" s="6245" t="s">
        <v>4661</v>
      </c>
      <c r="E659" s="6245" t="s">
        <v>4662</v>
      </c>
      <c r="F659" s="6245" t="s">
        <v>2806</v>
      </c>
      <c r="G659" s="6245" t="s">
        <v>4663</v>
      </c>
      <c r="H659" s="6245" t="s">
        <v>24</v>
      </c>
      <c r="I659" s="6245" t="s">
        <v>714</v>
      </c>
    </row>
    <row customHeight="1" ht="11.25">
      <c r="A660" s="6245" t="s">
        <v>2183</v>
      </c>
      <c r="B660" s="6245" t="s">
        <v>14</v>
      </c>
      <c r="C660" s="6245" t="s">
        <v>4664</v>
      </c>
      <c r="D660" s="6245" t="s">
        <v>4665</v>
      </c>
      <c r="E660" s="6245" t="s">
        <v>4666</v>
      </c>
      <c r="F660" s="6245" t="s">
        <v>2217</v>
      </c>
      <c r="G660" s="6245" t="s">
        <v>24</v>
      </c>
      <c r="H660" s="6245" t="s">
        <v>24</v>
      </c>
      <c r="I660" s="6245" t="s">
        <v>714</v>
      </c>
    </row>
    <row customHeight="1" ht="11.25">
      <c r="A661" s="6245" t="s">
        <v>2183</v>
      </c>
      <c r="B661" s="6245" t="s">
        <v>14</v>
      </c>
      <c r="C661" s="6245" t="s">
        <v>4667</v>
      </c>
      <c r="D661" s="6245" t="s">
        <v>4668</v>
      </c>
      <c r="E661" s="6245" t="s">
        <v>4669</v>
      </c>
      <c r="F661" s="6245" t="s">
        <v>2358</v>
      </c>
      <c r="G661" s="6245" t="s">
        <v>24</v>
      </c>
      <c r="H661" s="6245" t="s">
        <v>24</v>
      </c>
      <c r="I661" s="6245" t="s">
        <v>714</v>
      </c>
    </row>
    <row customHeight="1" ht="11.25">
      <c r="A662" s="6245" t="s">
        <v>2183</v>
      </c>
      <c r="B662" s="6245" t="s">
        <v>14</v>
      </c>
      <c r="C662" s="6245" t="s">
        <v>4670</v>
      </c>
      <c r="D662" s="6245" t="s">
        <v>4671</v>
      </c>
      <c r="E662" s="6245" t="s">
        <v>4672</v>
      </c>
      <c r="F662" s="6245" t="s">
        <v>2313</v>
      </c>
      <c r="G662" s="6245" t="s">
        <v>4673</v>
      </c>
      <c r="H662" s="6245" t="s">
        <v>24</v>
      </c>
      <c r="I662" s="6245" t="s">
        <v>714</v>
      </c>
    </row>
    <row customHeight="1" ht="11.25">
      <c r="A663" s="6245" t="s">
        <v>2183</v>
      </c>
      <c r="B663" s="6245" t="s">
        <v>14</v>
      </c>
      <c r="C663" s="6245" t="s">
        <v>4674</v>
      </c>
      <c r="D663" s="6245" t="s">
        <v>4675</v>
      </c>
      <c r="E663" s="6245" t="s">
        <v>3237</v>
      </c>
      <c r="F663" s="6245" t="s">
        <v>4676</v>
      </c>
      <c r="G663" s="6245" t="s">
        <v>4677</v>
      </c>
      <c r="H663" s="6245" t="s">
        <v>24</v>
      </c>
      <c r="I663" s="6245" t="s">
        <v>714</v>
      </c>
    </row>
    <row customHeight="1" ht="11.25">
      <c r="A664" s="6245" t="s">
        <v>2183</v>
      </c>
      <c r="B664" s="6245" t="s">
        <v>14</v>
      </c>
      <c r="C664" s="6245" t="s">
        <v>4678</v>
      </c>
      <c r="D664" s="6245" t="s">
        <v>4679</v>
      </c>
      <c r="E664" s="6245" t="s">
        <v>4680</v>
      </c>
      <c r="F664" s="6245" t="s">
        <v>2287</v>
      </c>
      <c r="G664" s="6245" t="s">
        <v>4681</v>
      </c>
      <c r="H664" s="6245" t="s">
        <v>24</v>
      </c>
      <c r="I664" s="6245" t="s">
        <v>714</v>
      </c>
    </row>
    <row customHeight="1" ht="11.25">
      <c r="A665" s="6245" t="s">
        <v>2183</v>
      </c>
      <c r="B665" s="6245" t="s">
        <v>14</v>
      </c>
      <c r="C665" s="6245" t="s">
        <v>4682</v>
      </c>
      <c r="D665" s="6245" t="s">
        <v>4683</v>
      </c>
      <c r="E665" s="6245" t="s">
        <v>4684</v>
      </c>
      <c r="F665" s="6245" t="s">
        <v>4685</v>
      </c>
      <c r="G665" s="6245" t="s">
        <v>4686</v>
      </c>
      <c r="H665" s="6245" t="s">
        <v>24</v>
      </c>
      <c r="I665" s="6245" t="s">
        <v>714</v>
      </c>
    </row>
    <row customHeight="1" ht="11.25">
      <c r="A666" s="6245" t="s">
        <v>2183</v>
      </c>
      <c r="B666" s="6245" t="s">
        <v>14</v>
      </c>
      <c r="C666" s="6245" t="s">
        <v>4687</v>
      </c>
      <c r="D666" s="6245" t="s">
        <v>45</v>
      </c>
      <c r="E666" s="6245" t="s">
        <v>48</v>
      </c>
      <c r="F666" s="6245" t="s">
        <v>50</v>
      </c>
      <c r="G666" s="6245" t="s">
        <v>4688</v>
      </c>
      <c r="H666" s="6245" t="s">
        <v>24</v>
      </c>
      <c r="I666" s="6245" t="s">
        <v>714</v>
      </c>
    </row>
    <row customHeight="1" ht="11.25">
      <c r="A667" s="6245" t="s">
        <v>2183</v>
      </c>
      <c r="B667" s="6245" t="s">
        <v>14</v>
      </c>
      <c r="C667" s="6245" t="s">
        <v>4689</v>
      </c>
      <c r="D667" s="6245" t="s">
        <v>4690</v>
      </c>
      <c r="E667" s="6245" t="s">
        <v>4691</v>
      </c>
      <c r="F667" s="6245" t="s">
        <v>4692</v>
      </c>
      <c r="G667" s="6245" t="s">
        <v>4693</v>
      </c>
      <c r="H667" s="6245" t="s">
        <v>24</v>
      </c>
      <c r="I667" s="6245" t="s">
        <v>714</v>
      </c>
    </row>
    <row customHeight="1" ht="11.25">
      <c r="A668" s="6245" t="s">
        <v>2183</v>
      </c>
      <c r="B668" s="6245" t="s">
        <v>14</v>
      </c>
      <c r="C668" s="6245" t="s">
        <v>4694</v>
      </c>
      <c r="D668" s="6245" t="s">
        <v>4695</v>
      </c>
      <c r="E668" s="6245" t="s">
        <v>4696</v>
      </c>
      <c r="F668" s="6245" t="s">
        <v>4697</v>
      </c>
      <c r="G668" s="6245" t="s">
        <v>4698</v>
      </c>
      <c r="H668" s="6245" t="s">
        <v>24</v>
      </c>
      <c r="I668" s="6245" t="s">
        <v>714</v>
      </c>
    </row>
    <row customHeight="1" ht="11.25">
      <c r="A669" s="6245" t="s">
        <v>2183</v>
      </c>
      <c r="B669" s="6245" t="s">
        <v>14</v>
      </c>
      <c r="C669" s="6245" t="s">
        <v>4699</v>
      </c>
      <c r="D669" s="6245" t="s">
        <v>4700</v>
      </c>
      <c r="E669" s="6245" t="s">
        <v>4701</v>
      </c>
      <c r="F669" s="6245" t="s">
        <v>4702</v>
      </c>
      <c r="G669" s="6245" t="s">
        <v>4703</v>
      </c>
      <c r="H669" s="6245" t="s">
        <v>24</v>
      </c>
      <c r="I669" s="6245" t="s">
        <v>714</v>
      </c>
    </row>
    <row customHeight="1" ht="11.25">
      <c r="A670" s="6245" t="s">
        <v>2183</v>
      </c>
      <c r="B670" s="6245" t="s">
        <v>14</v>
      </c>
      <c r="C670" s="6245" t="s">
        <v>4704</v>
      </c>
      <c r="D670" s="6245" t="s">
        <v>4705</v>
      </c>
      <c r="E670" s="6245" t="s">
        <v>4706</v>
      </c>
      <c r="F670" s="6245" t="s">
        <v>4707</v>
      </c>
      <c r="G670" s="6245" t="s">
        <v>24</v>
      </c>
      <c r="H670" s="6245" t="s">
        <v>24</v>
      </c>
      <c r="I670" s="6245" t="s">
        <v>714</v>
      </c>
    </row>
    <row customHeight="1" ht="11.25">
      <c r="A671" s="6245" t="s">
        <v>2183</v>
      </c>
      <c r="B671" s="6245" t="s">
        <v>14</v>
      </c>
      <c r="C671" s="6245" t="s">
        <v>4708</v>
      </c>
      <c r="D671" s="6245" t="s">
        <v>4709</v>
      </c>
      <c r="E671" s="6245" t="s">
        <v>4710</v>
      </c>
      <c r="F671" s="6245" t="s">
        <v>2291</v>
      </c>
      <c r="G671" s="6245" t="s">
        <v>24</v>
      </c>
      <c r="H671" s="6245" t="s">
        <v>24</v>
      </c>
      <c r="I671" s="6245" t="s">
        <v>714</v>
      </c>
    </row>
    <row customHeight="1" ht="11.25">
      <c r="A672" s="6245" t="s">
        <v>2183</v>
      </c>
      <c r="B672" s="6245" t="s">
        <v>14</v>
      </c>
      <c r="C672" s="6245" t="s">
        <v>4711</v>
      </c>
      <c r="D672" s="6245" t="s">
        <v>4712</v>
      </c>
      <c r="E672" s="6245" t="s">
        <v>3976</v>
      </c>
      <c r="F672" s="6245" t="s">
        <v>4713</v>
      </c>
      <c r="G672" s="6245" t="s">
        <v>24</v>
      </c>
      <c r="H672" s="6245" t="s">
        <v>24</v>
      </c>
      <c r="I672" s="6245" t="s">
        <v>714</v>
      </c>
    </row>
    <row customHeight="1" ht="11.25">
      <c r="A673" s="6245" t="s">
        <v>2183</v>
      </c>
      <c r="B673" s="6245" t="s">
        <v>14</v>
      </c>
      <c r="C673" s="6245" t="s">
        <v>4714</v>
      </c>
      <c r="D673" s="6245" t="s">
        <v>4715</v>
      </c>
      <c r="E673" s="6245" t="s">
        <v>4380</v>
      </c>
      <c r="F673" s="6245" t="s">
        <v>4716</v>
      </c>
      <c r="G673" s="6245" t="s">
        <v>24</v>
      </c>
      <c r="H673" s="6245" t="s">
        <v>24</v>
      </c>
      <c r="I673" s="6245" t="s">
        <v>714</v>
      </c>
    </row>
    <row customHeight="1" ht="11.25">
      <c r="A674" s="6245" t="s">
        <v>2183</v>
      </c>
      <c r="B674" s="6245" t="s">
        <v>14</v>
      </c>
      <c r="C674" s="6245" t="s">
        <v>4717</v>
      </c>
      <c r="D674" s="6245" t="s">
        <v>4718</v>
      </c>
      <c r="E674" s="6245" t="s">
        <v>4719</v>
      </c>
      <c r="F674" s="6245" t="s">
        <v>4720</v>
      </c>
      <c r="G674" s="6245" t="s">
        <v>4721</v>
      </c>
      <c r="H674" s="6245" t="s">
        <v>24</v>
      </c>
      <c r="I674" s="6245" t="s">
        <v>714</v>
      </c>
    </row>
    <row customHeight="1" ht="11.25">
      <c r="A675" s="6245" t="s">
        <v>2183</v>
      </c>
      <c r="B675" s="6245" t="s">
        <v>14</v>
      </c>
      <c r="C675" s="6245" t="s">
        <v>4722</v>
      </c>
      <c r="D675" s="6245" t="s">
        <v>4723</v>
      </c>
      <c r="E675" s="6245" t="s">
        <v>4724</v>
      </c>
      <c r="F675" s="6245" t="s">
        <v>2663</v>
      </c>
      <c r="G675" s="6245" t="s">
        <v>4725</v>
      </c>
      <c r="H675" s="6245" t="s">
        <v>24</v>
      </c>
      <c r="I675" s="6245" t="s">
        <v>714</v>
      </c>
    </row>
    <row customHeight="1" ht="11.25">
      <c r="A676" s="6245" t="s">
        <v>2183</v>
      </c>
      <c r="B676" s="6245" t="s">
        <v>14</v>
      </c>
      <c r="C676" s="6245" t="s">
        <v>4726</v>
      </c>
      <c r="D676" s="6245" t="s">
        <v>4727</v>
      </c>
      <c r="E676" s="6245" t="s">
        <v>3976</v>
      </c>
      <c r="F676" s="6245" t="s">
        <v>4728</v>
      </c>
      <c r="G676" s="6245" t="s">
        <v>24</v>
      </c>
      <c r="H676" s="6245" t="s">
        <v>24</v>
      </c>
      <c r="I676" s="6245" t="s">
        <v>714</v>
      </c>
    </row>
    <row customHeight="1" ht="11.25">
      <c r="A677" s="6245" t="s">
        <v>2183</v>
      </c>
      <c r="B677" s="6245" t="s">
        <v>14</v>
      </c>
      <c r="C677" s="6245" t="s">
        <v>4729</v>
      </c>
      <c r="D677" s="6245" t="s">
        <v>4730</v>
      </c>
      <c r="E677" s="6245" t="s">
        <v>4731</v>
      </c>
      <c r="F677" s="6245" t="s">
        <v>4022</v>
      </c>
      <c r="G677" s="6245" t="s">
        <v>24</v>
      </c>
      <c r="H677" s="6245" t="s">
        <v>24</v>
      </c>
      <c r="I677" s="6245" t="s">
        <v>714</v>
      </c>
    </row>
    <row customHeight="1" ht="11.25">
      <c r="A678" s="6245" t="s">
        <v>2183</v>
      </c>
      <c r="B678" s="6245" t="s">
        <v>14</v>
      </c>
      <c r="C678" s="6245" t="s">
        <v>4732</v>
      </c>
      <c r="D678" s="6245" t="s">
        <v>4733</v>
      </c>
      <c r="E678" s="6245" t="s">
        <v>4443</v>
      </c>
      <c r="F678" s="6245" t="s">
        <v>4734</v>
      </c>
      <c r="G678" s="6245" t="s">
        <v>24</v>
      </c>
      <c r="H678" s="6245" t="s">
        <v>24</v>
      </c>
      <c r="I678" s="6245" t="s">
        <v>714</v>
      </c>
    </row>
    <row customHeight="1" ht="11.25">
      <c r="A679" s="6245" t="s">
        <v>2183</v>
      </c>
      <c r="B679" s="6245" t="s">
        <v>14</v>
      </c>
      <c r="C679" s="6245" t="s">
        <v>4735</v>
      </c>
      <c r="D679" s="6245" t="s">
        <v>4736</v>
      </c>
      <c r="E679" s="6245" t="s">
        <v>2294</v>
      </c>
      <c r="F679" s="6245" t="s">
        <v>4564</v>
      </c>
      <c r="G679" s="6245" t="s">
        <v>24</v>
      </c>
      <c r="H679" s="6245" t="s">
        <v>24</v>
      </c>
      <c r="I679" s="6245" t="s">
        <v>798</v>
      </c>
    </row>
    <row customHeight="1" ht="11.25">
      <c r="A680" s="6245" t="s">
        <v>2183</v>
      </c>
      <c r="B680" s="6245" t="s">
        <v>14</v>
      </c>
      <c r="C680" s="6245" t="s">
        <v>2184</v>
      </c>
      <c r="D680" s="6245" t="s">
        <v>2185</v>
      </c>
      <c r="E680" s="6245" t="s">
        <v>2186</v>
      </c>
      <c r="F680" s="6245" t="s">
        <v>2187</v>
      </c>
      <c r="G680" s="6245" t="s">
        <v>2188</v>
      </c>
      <c r="H680" s="6245" t="s">
        <v>24</v>
      </c>
      <c r="I680" s="6245" t="s">
        <v>798</v>
      </c>
    </row>
    <row customHeight="1" ht="11.25">
      <c r="A681" s="6245" t="s">
        <v>2183</v>
      </c>
      <c r="B681" s="6245" t="s">
        <v>14</v>
      </c>
      <c r="C681" s="6245" t="s">
        <v>2199</v>
      </c>
      <c r="D681" s="6245" t="s">
        <v>2200</v>
      </c>
      <c r="E681" s="6245" t="s">
        <v>2201</v>
      </c>
      <c r="F681" s="6245" t="s">
        <v>2202</v>
      </c>
      <c r="G681" s="6245" t="s">
        <v>2203</v>
      </c>
      <c r="H681" s="6245" t="s">
        <v>24</v>
      </c>
      <c r="I681" s="6245" t="s">
        <v>798</v>
      </c>
    </row>
    <row customHeight="1" ht="11.25">
      <c r="A682" s="6245" t="s">
        <v>2183</v>
      </c>
      <c r="B682" s="6245" t="s">
        <v>14</v>
      </c>
      <c r="C682" s="6245" t="s">
        <v>2204</v>
      </c>
      <c r="D682" s="6245" t="s">
        <v>2205</v>
      </c>
      <c r="E682" s="6245" t="s">
        <v>2206</v>
      </c>
      <c r="F682" s="6245" t="s">
        <v>2207</v>
      </c>
      <c r="G682" s="6245" t="s">
        <v>2208</v>
      </c>
      <c r="H682" s="6245" t="s">
        <v>24</v>
      </c>
      <c r="I682" s="6245" t="s">
        <v>798</v>
      </c>
    </row>
    <row customHeight="1" ht="11.25">
      <c r="A683" s="6245" t="s">
        <v>2183</v>
      </c>
      <c r="B683" s="6245" t="s">
        <v>14</v>
      </c>
      <c r="C683" s="6245" t="s">
        <v>2209</v>
      </c>
      <c r="D683" s="6245" t="s">
        <v>2210</v>
      </c>
      <c r="E683" s="6245" t="s">
        <v>2211</v>
      </c>
      <c r="F683" s="6245" t="s">
        <v>2212</v>
      </c>
      <c r="G683" s="6245" t="s">
        <v>2213</v>
      </c>
      <c r="H683" s="6245" t="s">
        <v>24</v>
      </c>
      <c r="I683" s="6245" t="s">
        <v>798</v>
      </c>
    </row>
    <row customHeight="1" ht="11.25">
      <c r="A684" s="6245" t="s">
        <v>2183</v>
      </c>
      <c r="B684" s="6245" t="s">
        <v>14</v>
      </c>
      <c r="C684" s="6245" t="s">
        <v>2218</v>
      </c>
      <c r="D684" s="6245" t="s">
        <v>2219</v>
      </c>
      <c r="E684" s="6245" t="s">
        <v>2220</v>
      </c>
      <c r="F684" s="6245" t="s">
        <v>2197</v>
      </c>
      <c r="G684" s="6245" t="s">
        <v>24</v>
      </c>
      <c r="H684" s="6245" t="s">
        <v>24</v>
      </c>
      <c r="I684" s="6245" t="s">
        <v>798</v>
      </c>
    </row>
    <row customHeight="1" ht="11.25">
      <c r="A685" s="6245" t="s">
        <v>2183</v>
      </c>
      <c r="B685" s="6245" t="s">
        <v>14</v>
      </c>
      <c r="C685" s="6245" t="s">
        <v>2221</v>
      </c>
      <c r="D685" s="6245" t="s">
        <v>2222</v>
      </c>
      <c r="E685" s="6245" t="s">
        <v>2223</v>
      </c>
      <c r="F685" s="6245" t="s">
        <v>2212</v>
      </c>
      <c r="G685" s="6245" t="s">
        <v>2224</v>
      </c>
      <c r="H685" s="6245" t="s">
        <v>24</v>
      </c>
      <c r="I685" s="6245" t="s">
        <v>798</v>
      </c>
    </row>
    <row customHeight="1" ht="11.25">
      <c r="A686" s="6245" t="s">
        <v>2183</v>
      </c>
      <c r="B686" s="6245" t="s">
        <v>14</v>
      </c>
      <c r="C686" s="6245" t="s">
        <v>2225</v>
      </c>
      <c r="D686" s="6245" t="s">
        <v>2226</v>
      </c>
      <c r="E686" s="6245" t="s">
        <v>2227</v>
      </c>
      <c r="F686" s="6245" t="s">
        <v>2202</v>
      </c>
      <c r="G686" s="6245" t="s">
        <v>2228</v>
      </c>
      <c r="H686" s="6245" t="s">
        <v>24</v>
      </c>
      <c r="I686" s="6245" t="s">
        <v>798</v>
      </c>
    </row>
    <row customHeight="1" ht="11.25">
      <c r="A687" s="6245" t="s">
        <v>2183</v>
      </c>
      <c r="B687" s="6245" t="s">
        <v>14</v>
      </c>
      <c r="C687" s="6245" t="s">
        <v>2229</v>
      </c>
      <c r="D687" s="6245" t="s">
        <v>2230</v>
      </c>
      <c r="E687" s="6245" t="s">
        <v>2231</v>
      </c>
      <c r="F687" s="6245" t="s">
        <v>2232</v>
      </c>
      <c r="G687" s="6245" t="s">
        <v>2233</v>
      </c>
      <c r="H687" s="6245" t="s">
        <v>24</v>
      </c>
      <c r="I687" s="6245" t="s">
        <v>798</v>
      </c>
    </row>
    <row customHeight="1" ht="11.25">
      <c r="A688" s="6245" t="s">
        <v>2183</v>
      </c>
      <c r="B688" s="6245" t="s">
        <v>14</v>
      </c>
      <c r="C688" s="6245" t="s">
        <v>2234</v>
      </c>
      <c r="D688" s="6245" t="s">
        <v>2235</v>
      </c>
      <c r="E688" s="6245" t="s">
        <v>2236</v>
      </c>
      <c r="F688" s="6245" t="s">
        <v>2237</v>
      </c>
      <c r="G688" s="6245" t="s">
        <v>2238</v>
      </c>
      <c r="H688" s="6245" t="s">
        <v>24</v>
      </c>
      <c r="I688" s="6245" t="s">
        <v>798</v>
      </c>
    </row>
    <row customHeight="1" ht="11.25">
      <c r="A689" s="6245" t="s">
        <v>2183</v>
      </c>
      <c r="B689" s="6245" t="s">
        <v>14</v>
      </c>
      <c r="C689" s="6245" t="s">
        <v>2239</v>
      </c>
      <c r="D689" s="6245" t="s">
        <v>2240</v>
      </c>
      <c r="E689" s="6245" t="s">
        <v>2241</v>
      </c>
      <c r="F689" s="6245" t="s">
        <v>2242</v>
      </c>
      <c r="G689" s="6245" t="s">
        <v>2243</v>
      </c>
      <c r="H689" s="6245" t="s">
        <v>24</v>
      </c>
      <c r="I689" s="6245" t="s">
        <v>798</v>
      </c>
    </row>
    <row customHeight="1" ht="11.25">
      <c r="A690" s="6245" t="s">
        <v>2183</v>
      </c>
      <c r="B690" s="6245" t="s">
        <v>14</v>
      </c>
      <c r="C690" s="6245" t="s">
        <v>2249</v>
      </c>
      <c r="D690" s="6245" t="s">
        <v>2250</v>
      </c>
      <c r="E690" s="6245" t="s">
        <v>2251</v>
      </c>
      <c r="F690" s="6245" t="s">
        <v>2252</v>
      </c>
      <c r="G690" s="6245" t="s">
        <v>2253</v>
      </c>
      <c r="H690" s="6245" t="s">
        <v>24</v>
      </c>
      <c r="I690" s="6245" t="s">
        <v>798</v>
      </c>
    </row>
    <row customHeight="1" ht="11.25">
      <c r="A691" s="6245" t="s">
        <v>2183</v>
      </c>
      <c r="B691" s="6245" t="s">
        <v>14</v>
      </c>
      <c r="C691" s="6245" t="s">
        <v>2254</v>
      </c>
      <c r="D691" s="6245" t="s">
        <v>2255</v>
      </c>
      <c r="E691" s="6245" t="s">
        <v>2256</v>
      </c>
      <c r="F691" s="6245" t="s">
        <v>2202</v>
      </c>
      <c r="G691" s="6245" t="s">
        <v>2257</v>
      </c>
      <c r="H691" s="6245" t="s">
        <v>24</v>
      </c>
      <c r="I691" s="6245" t="s">
        <v>798</v>
      </c>
    </row>
    <row customHeight="1" ht="11.25">
      <c r="A692" s="6245" t="s">
        <v>2183</v>
      </c>
      <c r="B692" s="6245" t="s">
        <v>14</v>
      </c>
      <c r="C692" s="6245" t="s">
        <v>2265</v>
      </c>
      <c r="D692" s="6245" t="s">
        <v>2266</v>
      </c>
      <c r="E692" s="6245" t="s">
        <v>2267</v>
      </c>
      <c r="F692" s="6245" t="s">
        <v>2268</v>
      </c>
      <c r="G692" s="6245" t="s">
        <v>2269</v>
      </c>
      <c r="H692" s="6245" t="s">
        <v>24</v>
      </c>
      <c r="I692" s="6245" t="s">
        <v>798</v>
      </c>
    </row>
    <row customHeight="1" ht="11.25">
      <c r="A693" s="6245" t="s">
        <v>2183</v>
      </c>
      <c r="B693" s="6245" t="s">
        <v>14</v>
      </c>
      <c r="C693" s="6245" t="s">
        <v>2284</v>
      </c>
      <c r="D693" s="6245" t="s">
        <v>2285</v>
      </c>
      <c r="E693" s="6245" t="s">
        <v>2286</v>
      </c>
      <c r="F693" s="6245" t="s">
        <v>2287</v>
      </c>
      <c r="G693" s="6245" t="s">
        <v>24</v>
      </c>
      <c r="H693" s="6245" t="s">
        <v>24</v>
      </c>
      <c r="I693" s="6245" t="s">
        <v>798</v>
      </c>
    </row>
    <row customHeight="1" ht="11.25">
      <c r="A694" s="6245" t="s">
        <v>2183</v>
      </c>
      <c r="B694" s="6245" t="s">
        <v>14</v>
      </c>
      <c r="C694" s="6245" t="s">
        <v>2300</v>
      </c>
      <c r="D694" s="6245" t="s">
        <v>2301</v>
      </c>
      <c r="E694" s="6245" t="s">
        <v>2302</v>
      </c>
      <c r="F694" s="6245" t="s">
        <v>2303</v>
      </c>
      <c r="G694" s="6245" t="s">
        <v>2304</v>
      </c>
      <c r="H694" s="6245" t="s">
        <v>24</v>
      </c>
      <c r="I694" s="6245" t="s">
        <v>798</v>
      </c>
    </row>
    <row customHeight="1" ht="11.25">
      <c r="A695" s="6245" t="s">
        <v>2183</v>
      </c>
      <c r="B695" s="6245" t="s">
        <v>14</v>
      </c>
      <c r="C695" s="6245" t="s">
        <v>2305</v>
      </c>
      <c r="D695" s="6245" t="s">
        <v>2306</v>
      </c>
      <c r="E695" s="6245" t="s">
        <v>2307</v>
      </c>
      <c r="F695" s="6245" t="s">
        <v>2308</v>
      </c>
      <c r="G695" s="6245" t="s">
        <v>2309</v>
      </c>
      <c r="H695" s="6245" t="s">
        <v>24</v>
      </c>
      <c r="I695" s="6245" t="s">
        <v>798</v>
      </c>
    </row>
    <row customHeight="1" ht="11.25">
      <c r="A696" s="6245" t="s">
        <v>2183</v>
      </c>
      <c r="B696" s="6245" t="s">
        <v>14</v>
      </c>
      <c r="C696" s="6245" t="s">
        <v>2315</v>
      </c>
      <c r="D696" s="6245" t="s">
        <v>2316</v>
      </c>
      <c r="E696" s="6245" t="s">
        <v>2317</v>
      </c>
      <c r="F696" s="6245" t="s">
        <v>2318</v>
      </c>
      <c r="G696" s="6245" t="s">
        <v>2319</v>
      </c>
      <c r="H696" s="6245" t="s">
        <v>24</v>
      </c>
      <c r="I696" s="6245" t="s">
        <v>798</v>
      </c>
    </row>
    <row customHeight="1" ht="11.25">
      <c r="A697" s="6245" t="s">
        <v>2183</v>
      </c>
      <c r="B697" s="6245" t="s">
        <v>14</v>
      </c>
      <c r="C697" s="6245" t="s">
        <v>2320</v>
      </c>
      <c r="D697" s="6245" t="s">
        <v>2321</v>
      </c>
      <c r="E697" s="6245" t="s">
        <v>2322</v>
      </c>
      <c r="F697" s="6245" t="s">
        <v>2197</v>
      </c>
      <c r="G697" s="6245" t="s">
        <v>2323</v>
      </c>
      <c r="H697" s="6245" t="s">
        <v>24</v>
      </c>
      <c r="I697" s="6245" t="s">
        <v>798</v>
      </c>
    </row>
    <row customHeight="1" ht="11.25">
      <c r="A698" s="6245" t="s">
        <v>2183</v>
      </c>
      <c r="B698" s="6245" t="s">
        <v>14</v>
      </c>
      <c r="C698" s="6245" t="s">
        <v>2324</v>
      </c>
      <c r="D698" s="6245" t="s">
        <v>2325</v>
      </c>
      <c r="E698" s="6245" t="s">
        <v>2326</v>
      </c>
      <c r="F698" s="6245" t="s">
        <v>2327</v>
      </c>
      <c r="G698" s="6245" t="s">
        <v>2328</v>
      </c>
      <c r="H698" s="6245" t="s">
        <v>24</v>
      </c>
      <c r="I698" s="6245" t="s">
        <v>798</v>
      </c>
    </row>
    <row customHeight="1" ht="11.25">
      <c r="A699" s="6245" t="s">
        <v>2183</v>
      </c>
      <c r="B699" s="6245" t="s">
        <v>14</v>
      </c>
      <c r="C699" s="6245" t="s">
        <v>2329</v>
      </c>
      <c r="D699" s="6245" t="s">
        <v>2330</v>
      </c>
      <c r="E699" s="6245" t="s">
        <v>2331</v>
      </c>
      <c r="F699" s="6245" t="s">
        <v>2308</v>
      </c>
      <c r="G699" s="6245" t="s">
        <v>2332</v>
      </c>
      <c r="H699" s="6245" t="s">
        <v>24</v>
      </c>
      <c r="I699" s="6245" t="s">
        <v>798</v>
      </c>
    </row>
    <row customHeight="1" ht="11.25">
      <c r="A700" s="6245" t="s">
        <v>2183</v>
      </c>
      <c r="B700" s="6245" t="s">
        <v>14</v>
      </c>
      <c r="C700" s="6245" t="s">
        <v>2333</v>
      </c>
      <c r="D700" s="6245" t="s">
        <v>2334</v>
      </c>
      <c r="E700" s="6245" t="s">
        <v>2335</v>
      </c>
      <c r="F700" s="6245" t="s">
        <v>2303</v>
      </c>
      <c r="G700" s="6245" t="s">
        <v>2336</v>
      </c>
      <c r="H700" s="6245" t="s">
        <v>24</v>
      </c>
      <c r="I700" s="6245" t="s">
        <v>798</v>
      </c>
    </row>
    <row customHeight="1" ht="11.25">
      <c r="A701" s="6245" t="s">
        <v>2183</v>
      </c>
      <c r="B701" s="6245" t="s">
        <v>14</v>
      </c>
      <c r="C701" s="6245" t="s">
        <v>2346</v>
      </c>
      <c r="D701" s="6245" t="s">
        <v>2347</v>
      </c>
      <c r="E701" s="6245" t="s">
        <v>2348</v>
      </c>
      <c r="F701" s="6245" t="s">
        <v>2308</v>
      </c>
      <c r="G701" s="6245" t="s">
        <v>2349</v>
      </c>
      <c r="H701" s="6245" t="s">
        <v>24</v>
      </c>
      <c r="I701" s="6245" t="s">
        <v>798</v>
      </c>
    </row>
    <row customHeight="1" ht="11.25">
      <c r="A702" s="6245" t="s">
        <v>2183</v>
      </c>
      <c r="B702" s="6245" t="s">
        <v>14</v>
      </c>
      <c r="C702" s="6245" t="s">
        <v>2355</v>
      </c>
      <c r="D702" s="6245" t="s">
        <v>2356</v>
      </c>
      <c r="E702" s="6245" t="s">
        <v>2357</v>
      </c>
      <c r="F702" s="6245" t="s">
        <v>2358</v>
      </c>
      <c r="G702" s="6245" t="s">
        <v>24</v>
      </c>
      <c r="H702" s="6245" t="s">
        <v>24</v>
      </c>
      <c r="I702" s="6245" t="s">
        <v>798</v>
      </c>
    </row>
    <row customHeight="1" ht="11.25">
      <c r="A703" s="6245" t="s">
        <v>2183</v>
      </c>
      <c r="B703" s="6245" t="s">
        <v>14</v>
      </c>
      <c r="C703" s="6245" t="s">
        <v>2359</v>
      </c>
      <c r="D703" s="6245" t="s">
        <v>2360</v>
      </c>
      <c r="E703" s="6245" t="s">
        <v>2361</v>
      </c>
      <c r="F703" s="6245" t="s">
        <v>2362</v>
      </c>
      <c r="G703" s="6245" t="s">
        <v>24</v>
      </c>
      <c r="H703" s="6245" t="s">
        <v>24</v>
      </c>
      <c r="I703" s="6245" t="s">
        <v>798</v>
      </c>
    </row>
    <row customHeight="1" ht="11.25">
      <c r="A704" s="6245" t="s">
        <v>2183</v>
      </c>
      <c r="B704" s="6245" t="s">
        <v>14</v>
      </c>
      <c r="C704" s="6245" t="s">
        <v>2363</v>
      </c>
      <c r="D704" s="6245" t="s">
        <v>2364</v>
      </c>
      <c r="E704" s="6245" t="s">
        <v>2365</v>
      </c>
      <c r="F704" s="6245" t="s">
        <v>2202</v>
      </c>
      <c r="G704" s="6245" t="s">
        <v>24</v>
      </c>
      <c r="H704" s="6245" t="s">
        <v>24</v>
      </c>
      <c r="I704" s="6245" t="s">
        <v>798</v>
      </c>
    </row>
    <row customHeight="1" ht="11.25">
      <c r="A705" s="6245" t="s">
        <v>2183</v>
      </c>
      <c r="B705" s="6245" t="s">
        <v>14</v>
      </c>
      <c r="C705" s="6245" t="s">
        <v>2371</v>
      </c>
      <c r="D705" s="6245" t="s">
        <v>2372</v>
      </c>
      <c r="E705" s="6245" t="s">
        <v>2373</v>
      </c>
      <c r="F705" s="6245" t="s">
        <v>2237</v>
      </c>
      <c r="G705" s="6245" t="s">
        <v>2374</v>
      </c>
      <c r="H705" s="6245" t="s">
        <v>24</v>
      </c>
      <c r="I705" s="6245" t="s">
        <v>798</v>
      </c>
    </row>
    <row customHeight="1" ht="11.25">
      <c r="A706" s="6245" t="s">
        <v>2183</v>
      </c>
      <c r="B706" s="6245" t="s">
        <v>14</v>
      </c>
      <c r="C706" s="6245" t="s">
        <v>2375</v>
      </c>
      <c r="D706" s="6245" t="s">
        <v>2376</v>
      </c>
      <c r="E706" s="6245" t="s">
        <v>2377</v>
      </c>
      <c r="F706" s="6245" t="s">
        <v>2212</v>
      </c>
      <c r="G706" s="6245" t="s">
        <v>2378</v>
      </c>
      <c r="H706" s="6245" t="s">
        <v>24</v>
      </c>
      <c r="I706" s="6245" t="s">
        <v>798</v>
      </c>
    </row>
    <row customHeight="1" ht="11.25">
      <c r="A707" s="6245" t="s">
        <v>2183</v>
      </c>
      <c r="B707" s="6245" t="s">
        <v>14</v>
      </c>
      <c r="C707" s="6245" t="s">
        <v>2379</v>
      </c>
      <c r="D707" s="6245" t="s">
        <v>2380</v>
      </c>
      <c r="E707" s="6245" t="s">
        <v>2381</v>
      </c>
      <c r="F707" s="6245" t="s">
        <v>2278</v>
      </c>
      <c r="G707" s="6245" t="s">
        <v>24</v>
      </c>
      <c r="H707" s="6245" t="s">
        <v>24</v>
      </c>
      <c r="I707" s="6245" t="s">
        <v>798</v>
      </c>
    </row>
    <row customHeight="1" ht="11.25">
      <c r="A708" s="6245" t="s">
        <v>2183</v>
      </c>
      <c r="B708" s="6245" t="s">
        <v>14</v>
      </c>
      <c r="C708" s="6245" t="s">
        <v>2382</v>
      </c>
      <c r="D708" s="6245" t="s">
        <v>2383</v>
      </c>
      <c r="E708" s="6245" t="s">
        <v>2384</v>
      </c>
      <c r="F708" s="6245" t="s">
        <v>2385</v>
      </c>
      <c r="G708" s="6245" t="s">
        <v>2386</v>
      </c>
      <c r="H708" s="6245" t="s">
        <v>24</v>
      </c>
      <c r="I708" s="6245" t="s">
        <v>798</v>
      </c>
    </row>
    <row customHeight="1" ht="11.25">
      <c r="A709" s="6245" t="s">
        <v>2183</v>
      </c>
      <c r="B709" s="6245" t="s">
        <v>14</v>
      </c>
      <c r="C709" s="6245" t="s">
        <v>2404</v>
      </c>
      <c r="D709" s="6245" t="s">
        <v>2405</v>
      </c>
      <c r="E709" s="6245" t="s">
        <v>2406</v>
      </c>
      <c r="F709" s="6245" t="s">
        <v>2407</v>
      </c>
      <c r="G709" s="6245" t="s">
        <v>2408</v>
      </c>
      <c r="H709" s="6245" t="s">
        <v>24</v>
      </c>
      <c r="I709" s="6245" t="s">
        <v>798</v>
      </c>
    </row>
    <row customHeight="1" ht="11.25">
      <c r="A710" s="6245" t="s">
        <v>2183</v>
      </c>
      <c r="B710" s="6245" t="s">
        <v>14</v>
      </c>
      <c r="C710" s="6245" t="s">
        <v>2409</v>
      </c>
      <c r="D710" s="6245" t="s">
        <v>2410</v>
      </c>
      <c r="E710" s="6245" t="s">
        <v>2411</v>
      </c>
      <c r="F710" s="6245" t="s">
        <v>2412</v>
      </c>
      <c r="G710" s="6245" t="s">
        <v>24</v>
      </c>
      <c r="H710" s="6245" t="s">
        <v>24</v>
      </c>
      <c r="I710" s="6245" t="s">
        <v>798</v>
      </c>
    </row>
    <row customHeight="1" ht="11.25">
      <c r="A711" s="6245" t="s">
        <v>2183</v>
      </c>
      <c r="B711" s="6245" t="s">
        <v>14</v>
      </c>
      <c r="C711" s="6245" t="s">
        <v>2413</v>
      </c>
      <c r="D711" s="6245" t="s">
        <v>2414</v>
      </c>
      <c r="E711" s="6245" t="s">
        <v>2415</v>
      </c>
      <c r="F711" s="6245" t="s">
        <v>2385</v>
      </c>
      <c r="G711" s="6245" t="s">
        <v>2416</v>
      </c>
      <c r="H711" s="6245" t="s">
        <v>24</v>
      </c>
      <c r="I711" s="6245" t="s">
        <v>798</v>
      </c>
    </row>
    <row customHeight="1" ht="11.25">
      <c r="A712" s="6245" t="s">
        <v>2183</v>
      </c>
      <c r="B712" s="6245" t="s">
        <v>14</v>
      </c>
      <c r="C712" s="6245" t="s">
        <v>2426</v>
      </c>
      <c r="D712" s="6245" t="s">
        <v>2427</v>
      </c>
      <c r="E712" s="6245" t="s">
        <v>2428</v>
      </c>
      <c r="F712" s="6245" t="s">
        <v>2429</v>
      </c>
      <c r="G712" s="6245" t="s">
        <v>24</v>
      </c>
      <c r="H712" s="6245" t="s">
        <v>24</v>
      </c>
      <c r="I712" s="6245" t="s">
        <v>798</v>
      </c>
    </row>
    <row customHeight="1" ht="11.25">
      <c r="A713" s="6245" t="s">
        <v>2183</v>
      </c>
      <c r="B713" s="6245" t="s">
        <v>14</v>
      </c>
      <c r="C713" s="6245" t="s">
        <v>2434</v>
      </c>
      <c r="D713" s="6245" t="s">
        <v>2435</v>
      </c>
      <c r="E713" s="6245" t="s">
        <v>2436</v>
      </c>
      <c r="F713" s="6245" t="s">
        <v>2437</v>
      </c>
      <c r="G713" s="6245" t="s">
        <v>2438</v>
      </c>
      <c r="H713" s="6245" t="s">
        <v>24</v>
      </c>
      <c r="I713" s="6245" t="s">
        <v>798</v>
      </c>
    </row>
    <row customHeight="1" ht="11.25">
      <c r="A714" s="6245" t="s">
        <v>2183</v>
      </c>
      <c r="B714" s="6245" t="s">
        <v>14</v>
      </c>
      <c r="C714" s="6245" t="s">
        <v>2439</v>
      </c>
      <c r="D714" s="6245" t="s">
        <v>2440</v>
      </c>
      <c r="E714" s="6245" t="s">
        <v>2441</v>
      </c>
      <c r="F714" s="6245" t="s">
        <v>2217</v>
      </c>
      <c r="G714" s="6245" t="s">
        <v>2442</v>
      </c>
      <c r="H714" s="6245" t="s">
        <v>24</v>
      </c>
      <c r="I714" s="6245" t="s">
        <v>798</v>
      </c>
    </row>
    <row customHeight="1" ht="11.25">
      <c r="A715" s="6245" t="s">
        <v>2183</v>
      </c>
      <c r="B715" s="6245" t="s">
        <v>14</v>
      </c>
      <c r="C715" s="6245" t="s">
        <v>2447</v>
      </c>
      <c r="D715" s="6245" t="s">
        <v>2448</v>
      </c>
      <c r="E715" s="6245" t="s">
        <v>2186</v>
      </c>
      <c r="F715" s="6245" t="s">
        <v>2237</v>
      </c>
      <c r="G715" s="6245" t="s">
        <v>2188</v>
      </c>
      <c r="H715" s="6245" t="s">
        <v>24</v>
      </c>
      <c r="I715" s="6245" t="s">
        <v>798</v>
      </c>
    </row>
    <row customHeight="1" ht="11.25">
      <c r="A716" s="6245" t="s">
        <v>2183</v>
      </c>
      <c r="B716" s="6245" t="s">
        <v>14</v>
      </c>
      <c r="C716" s="6245" t="s">
        <v>2449</v>
      </c>
      <c r="D716" s="6245" t="s">
        <v>2450</v>
      </c>
      <c r="E716" s="6245" t="s">
        <v>2451</v>
      </c>
      <c r="F716" s="6245" t="s">
        <v>2452</v>
      </c>
      <c r="G716" s="6245" t="s">
        <v>2453</v>
      </c>
      <c r="H716" s="6245" t="s">
        <v>24</v>
      </c>
      <c r="I716" s="6245" t="s">
        <v>798</v>
      </c>
    </row>
    <row customHeight="1" ht="11.25">
      <c r="A717" s="6245" t="s">
        <v>2183</v>
      </c>
      <c r="B717" s="6245" t="s">
        <v>14</v>
      </c>
      <c r="C717" s="6245" t="s">
        <v>2462</v>
      </c>
      <c r="D717" s="6245" t="s">
        <v>2463</v>
      </c>
      <c r="E717" s="6245" t="s">
        <v>2464</v>
      </c>
      <c r="F717" s="6245" t="s">
        <v>2397</v>
      </c>
      <c r="G717" s="6245" t="s">
        <v>2465</v>
      </c>
      <c r="H717" s="6245" t="s">
        <v>24</v>
      </c>
      <c r="I717" s="6245" t="s">
        <v>798</v>
      </c>
    </row>
    <row customHeight="1" ht="11.25">
      <c r="A718" s="6245" t="s">
        <v>2183</v>
      </c>
      <c r="B718" s="6245" t="s">
        <v>14</v>
      </c>
      <c r="C718" s="6245" t="s">
        <v>2466</v>
      </c>
      <c r="D718" s="6245" t="s">
        <v>2467</v>
      </c>
      <c r="E718" s="6245" t="s">
        <v>2468</v>
      </c>
      <c r="F718" s="6245" t="s">
        <v>2308</v>
      </c>
      <c r="G718" s="6245" t="s">
        <v>24</v>
      </c>
      <c r="H718" s="6245" t="s">
        <v>24</v>
      </c>
      <c r="I718" s="6245" t="s">
        <v>798</v>
      </c>
    </row>
    <row customHeight="1" ht="11.25">
      <c r="A719" s="6245" t="s">
        <v>2183</v>
      </c>
      <c r="B719" s="6245" t="s">
        <v>14</v>
      </c>
      <c r="C719" s="6245" t="s">
        <v>2474</v>
      </c>
      <c r="D719" s="6245" t="s">
        <v>2475</v>
      </c>
      <c r="E719" s="6245" t="s">
        <v>2476</v>
      </c>
      <c r="F719" s="6245" t="s">
        <v>2369</v>
      </c>
      <c r="G719" s="6245" t="s">
        <v>2477</v>
      </c>
      <c r="H719" s="6245" t="s">
        <v>24</v>
      </c>
      <c r="I719" s="6245" t="s">
        <v>798</v>
      </c>
    </row>
    <row customHeight="1" ht="11.25">
      <c r="A720" s="6245" t="s">
        <v>2183</v>
      </c>
      <c r="B720" s="6245" t="s">
        <v>14</v>
      </c>
      <c r="C720" s="6245" t="s">
        <v>2482</v>
      </c>
      <c r="D720" s="6245" t="s">
        <v>2483</v>
      </c>
      <c r="E720" s="6245" t="s">
        <v>2484</v>
      </c>
      <c r="F720" s="6245" t="s">
        <v>2437</v>
      </c>
      <c r="G720" s="6245" t="s">
        <v>24</v>
      </c>
      <c r="H720" s="6245" t="s">
        <v>24</v>
      </c>
      <c r="I720" s="6245" t="s">
        <v>798</v>
      </c>
    </row>
    <row customHeight="1" ht="11.25">
      <c r="A721" s="6245" t="s">
        <v>2183</v>
      </c>
      <c r="B721" s="6245" t="s">
        <v>14</v>
      </c>
      <c r="C721" s="6245" t="s">
        <v>2488</v>
      </c>
      <c r="D721" s="6245" t="s">
        <v>2489</v>
      </c>
      <c r="E721" s="6245" t="s">
        <v>2490</v>
      </c>
      <c r="F721" s="6245" t="s">
        <v>2202</v>
      </c>
      <c r="G721" s="6245" t="s">
        <v>2491</v>
      </c>
      <c r="H721" s="6245" t="s">
        <v>24</v>
      </c>
      <c r="I721" s="6245" t="s">
        <v>798</v>
      </c>
    </row>
    <row customHeight="1" ht="11.25">
      <c r="A722" s="6245" t="s">
        <v>2183</v>
      </c>
      <c r="B722" s="6245" t="s">
        <v>14</v>
      </c>
      <c r="C722" s="6245" t="s">
        <v>2499</v>
      </c>
      <c r="D722" s="6245" t="s">
        <v>2500</v>
      </c>
      <c r="E722" s="6245" t="s">
        <v>2501</v>
      </c>
      <c r="F722" s="6245" t="s">
        <v>2291</v>
      </c>
      <c r="G722" s="6245" t="s">
        <v>24</v>
      </c>
      <c r="H722" s="6245" t="s">
        <v>24</v>
      </c>
      <c r="I722" s="6245" t="s">
        <v>798</v>
      </c>
    </row>
    <row customHeight="1" ht="11.25">
      <c r="A723" s="6245" t="s">
        <v>2183</v>
      </c>
      <c r="B723" s="6245" t="s">
        <v>14</v>
      </c>
      <c r="C723" s="6245" t="s">
        <v>2502</v>
      </c>
      <c r="D723" s="6245" t="s">
        <v>2503</v>
      </c>
      <c r="E723" s="6245" t="s">
        <v>2504</v>
      </c>
      <c r="F723" s="6245" t="s">
        <v>2327</v>
      </c>
      <c r="G723" s="6245" t="s">
        <v>2505</v>
      </c>
      <c r="H723" s="6245" t="s">
        <v>24</v>
      </c>
      <c r="I723" s="6245" t="s">
        <v>798</v>
      </c>
    </row>
    <row customHeight="1" ht="11.25">
      <c r="A724" s="6245" t="s">
        <v>2183</v>
      </c>
      <c r="B724" s="6245" t="s">
        <v>14</v>
      </c>
      <c r="C724" s="6245" t="s">
        <v>2506</v>
      </c>
      <c r="D724" s="6245" t="s">
        <v>2507</v>
      </c>
      <c r="E724" s="6245" t="s">
        <v>2508</v>
      </c>
      <c r="F724" s="6245" t="s">
        <v>2509</v>
      </c>
      <c r="G724" s="6245" t="s">
        <v>2510</v>
      </c>
      <c r="H724" s="6245" t="s">
        <v>24</v>
      </c>
      <c r="I724" s="6245" t="s">
        <v>798</v>
      </c>
    </row>
    <row customHeight="1" ht="11.25">
      <c r="A725" s="6245" t="s">
        <v>2183</v>
      </c>
      <c r="B725" s="6245" t="s">
        <v>14</v>
      </c>
      <c r="C725" s="6245" t="s">
        <v>2511</v>
      </c>
      <c r="D725" s="6245" t="s">
        <v>2512</v>
      </c>
      <c r="E725" s="6245" t="s">
        <v>2513</v>
      </c>
      <c r="F725" s="6245" t="s">
        <v>2514</v>
      </c>
      <c r="G725" s="6245" t="s">
        <v>2515</v>
      </c>
      <c r="H725" s="6245" t="s">
        <v>24</v>
      </c>
      <c r="I725" s="6245" t="s">
        <v>798</v>
      </c>
    </row>
    <row customHeight="1" ht="11.25">
      <c r="A726" s="6245" t="s">
        <v>2183</v>
      </c>
      <c r="B726" s="6245" t="s">
        <v>14</v>
      </c>
      <c r="C726" s="6245" t="s">
        <v>4737</v>
      </c>
      <c r="D726" s="6245" t="s">
        <v>4738</v>
      </c>
      <c r="E726" s="6245" t="s">
        <v>4739</v>
      </c>
      <c r="F726" s="6245" t="s">
        <v>2299</v>
      </c>
      <c r="G726" s="6245" t="s">
        <v>4089</v>
      </c>
      <c r="H726" s="6245" t="s">
        <v>24</v>
      </c>
      <c r="I726" s="6245" t="s">
        <v>798</v>
      </c>
    </row>
    <row customHeight="1" ht="11.25">
      <c r="A727" s="6245" t="s">
        <v>2183</v>
      </c>
      <c r="B727" s="6245" t="s">
        <v>14</v>
      </c>
      <c r="C727" s="6245" t="s">
        <v>2516</v>
      </c>
      <c r="D727" s="6245" t="s">
        <v>2517</v>
      </c>
      <c r="E727" s="6245" t="s">
        <v>2518</v>
      </c>
      <c r="F727" s="6245" t="s">
        <v>2197</v>
      </c>
      <c r="G727" s="6245" t="s">
        <v>2519</v>
      </c>
      <c r="H727" s="6245" t="s">
        <v>24</v>
      </c>
      <c r="I727" s="6245" t="s">
        <v>798</v>
      </c>
    </row>
    <row customHeight="1" ht="11.25">
      <c r="A728" s="6245" t="s">
        <v>2183</v>
      </c>
      <c r="B728" s="6245" t="s">
        <v>14</v>
      </c>
      <c r="C728" s="6245" t="s">
        <v>2528</v>
      </c>
      <c r="D728" s="6245" t="s">
        <v>2529</v>
      </c>
      <c r="E728" s="6245" t="s">
        <v>2530</v>
      </c>
      <c r="F728" s="6245" t="s">
        <v>2197</v>
      </c>
      <c r="G728" s="6245" t="s">
        <v>2531</v>
      </c>
      <c r="H728" s="6245" t="s">
        <v>24</v>
      </c>
      <c r="I728" s="6245" t="s">
        <v>798</v>
      </c>
    </row>
    <row customHeight="1" ht="11.25">
      <c r="A729" s="6245" t="s">
        <v>2183</v>
      </c>
      <c r="B729" s="6245" t="s">
        <v>14</v>
      </c>
      <c r="C729" s="6245" t="s">
        <v>2539</v>
      </c>
      <c r="D729" s="6245" t="s">
        <v>2540</v>
      </c>
      <c r="E729" s="6245" t="s">
        <v>2541</v>
      </c>
      <c r="F729" s="6245" t="s">
        <v>2212</v>
      </c>
      <c r="G729" s="6245" t="s">
        <v>2542</v>
      </c>
      <c r="H729" s="6245" t="s">
        <v>24</v>
      </c>
      <c r="I729" s="6245" t="s">
        <v>798</v>
      </c>
    </row>
    <row customHeight="1" ht="11.25">
      <c r="A730" s="6245" t="s">
        <v>2183</v>
      </c>
      <c r="B730" s="6245" t="s">
        <v>14</v>
      </c>
      <c r="C730" s="6245" t="s">
        <v>2548</v>
      </c>
      <c r="D730" s="6245" t="s">
        <v>2549</v>
      </c>
      <c r="E730" s="6245" t="s">
        <v>2550</v>
      </c>
      <c r="F730" s="6245" t="s">
        <v>2523</v>
      </c>
      <c r="G730" s="6245" t="s">
        <v>2551</v>
      </c>
      <c r="H730" s="6245" t="s">
        <v>24</v>
      </c>
      <c r="I730" s="6245" t="s">
        <v>798</v>
      </c>
    </row>
    <row customHeight="1" ht="11.25">
      <c r="A731" s="6245" t="s">
        <v>2183</v>
      </c>
      <c r="B731" s="6245" t="s">
        <v>14</v>
      </c>
      <c r="C731" s="6245" t="s">
        <v>2557</v>
      </c>
      <c r="D731" s="6245" t="s">
        <v>2558</v>
      </c>
      <c r="E731" s="6245" t="s">
        <v>2559</v>
      </c>
      <c r="F731" s="6245" t="s">
        <v>2560</v>
      </c>
      <c r="G731" s="6245" t="s">
        <v>2561</v>
      </c>
      <c r="H731" s="6245" t="s">
        <v>24</v>
      </c>
      <c r="I731" s="6245" t="s">
        <v>798</v>
      </c>
    </row>
    <row customHeight="1" ht="11.25">
      <c r="A732" s="6245" t="s">
        <v>2183</v>
      </c>
      <c r="B732" s="6245" t="s">
        <v>14</v>
      </c>
      <c r="C732" s="6245" t="s">
        <v>2562</v>
      </c>
      <c r="D732" s="6245" t="s">
        <v>2563</v>
      </c>
      <c r="E732" s="6245" t="s">
        <v>2564</v>
      </c>
      <c r="F732" s="6245" t="s">
        <v>2308</v>
      </c>
      <c r="G732" s="6245" t="s">
        <v>2565</v>
      </c>
      <c r="H732" s="6245" t="s">
        <v>24</v>
      </c>
      <c r="I732" s="6245" t="s">
        <v>798</v>
      </c>
    </row>
    <row customHeight="1" ht="11.25">
      <c r="A733" s="6245" t="s">
        <v>2183</v>
      </c>
      <c r="B733" s="6245" t="s">
        <v>14</v>
      </c>
      <c r="C733" s="6245" t="s">
        <v>2566</v>
      </c>
      <c r="D733" s="6245" t="s">
        <v>2567</v>
      </c>
      <c r="E733" s="6245" t="s">
        <v>2568</v>
      </c>
      <c r="F733" s="6245" t="s">
        <v>2303</v>
      </c>
      <c r="G733" s="6245" t="s">
        <v>2569</v>
      </c>
      <c r="H733" s="6245" t="s">
        <v>24</v>
      </c>
      <c r="I733" s="6245" t="s">
        <v>798</v>
      </c>
    </row>
    <row customHeight="1" ht="11.25">
      <c r="A734" s="6245" t="s">
        <v>2183</v>
      </c>
      <c r="B734" s="6245" t="s">
        <v>14</v>
      </c>
      <c r="C734" s="6245" t="s">
        <v>2575</v>
      </c>
      <c r="D734" s="6245" t="s">
        <v>2576</v>
      </c>
      <c r="E734" s="6245" t="s">
        <v>2577</v>
      </c>
      <c r="F734" s="6245" t="s">
        <v>2303</v>
      </c>
      <c r="G734" s="6245" t="s">
        <v>2578</v>
      </c>
      <c r="H734" s="6245" t="s">
        <v>24</v>
      </c>
      <c r="I734" s="6245" t="s">
        <v>798</v>
      </c>
    </row>
    <row customHeight="1" ht="11.25">
      <c r="A735" s="6245" t="s">
        <v>2183</v>
      </c>
      <c r="B735" s="6245" t="s">
        <v>14</v>
      </c>
      <c r="C735" s="6245" t="s">
        <v>2579</v>
      </c>
      <c r="D735" s="6245" t="s">
        <v>2580</v>
      </c>
      <c r="E735" s="6245" t="s">
        <v>2581</v>
      </c>
      <c r="F735" s="6245" t="s">
        <v>2197</v>
      </c>
      <c r="G735" s="6245" t="s">
        <v>2582</v>
      </c>
      <c r="H735" s="6245" t="s">
        <v>24</v>
      </c>
      <c r="I735" s="6245" t="s">
        <v>798</v>
      </c>
    </row>
    <row customHeight="1" ht="11.25">
      <c r="A736" s="6245" t="s">
        <v>2183</v>
      </c>
      <c r="B736" s="6245" t="s">
        <v>14</v>
      </c>
      <c r="C736" s="6245" t="s">
        <v>2591</v>
      </c>
      <c r="D736" s="6245" t="s">
        <v>2592</v>
      </c>
      <c r="E736" s="6245" t="s">
        <v>2593</v>
      </c>
      <c r="F736" s="6245" t="s">
        <v>2452</v>
      </c>
      <c r="G736" s="6245" t="s">
        <v>2594</v>
      </c>
      <c r="H736" s="6245" t="s">
        <v>24</v>
      </c>
      <c r="I736" s="6245" t="s">
        <v>798</v>
      </c>
    </row>
    <row customHeight="1" ht="11.25">
      <c r="A737" s="6245" t="s">
        <v>2183</v>
      </c>
      <c r="B737" s="6245" t="s">
        <v>14</v>
      </c>
      <c r="C737" s="6245" t="s">
        <v>2595</v>
      </c>
      <c r="D737" s="6245" t="s">
        <v>2596</v>
      </c>
      <c r="E737" s="6245" t="s">
        <v>2597</v>
      </c>
      <c r="F737" s="6245" t="s">
        <v>2202</v>
      </c>
      <c r="G737" s="6245" t="s">
        <v>24</v>
      </c>
      <c r="H737" s="6245" t="s">
        <v>24</v>
      </c>
      <c r="I737" s="6245" t="s">
        <v>798</v>
      </c>
    </row>
    <row customHeight="1" ht="11.25">
      <c r="A738" s="6245" t="s">
        <v>2183</v>
      </c>
      <c r="B738" s="6245" t="s">
        <v>14</v>
      </c>
      <c r="C738" s="6245" t="s">
        <v>2598</v>
      </c>
      <c r="D738" s="6245" t="s">
        <v>2599</v>
      </c>
      <c r="E738" s="6245" t="s">
        <v>2600</v>
      </c>
      <c r="F738" s="6245" t="s">
        <v>2472</v>
      </c>
      <c r="G738" s="6245" t="s">
        <v>24</v>
      </c>
      <c r="H738" s="6245" t="s">
        <v>24</v>
      </c>
      <c r="I738" s="6245" t="s">
        <v>798</v>
      </c>
    </row>
    <row customHeight="1" ht="11.25">
      <c r="A739" s="6245" t="s">
        <v>2183</v>
      </c>
      <c r="B739" s="6245" t="s">
        <v>14</v>
      </c>
      <c r="C739" s="6245" t="s">
        <v>2601</v>
      </c>
      <c r="D739" s="6245" t="s">
        <v>2599</v>
      </c>
      <c r="E739" s="6245" t="s">
        <v>2602</v>
      </c>
      <c r="F739" s="6245" t="s">
        <v>2291</v>
      </c>
      <c r="G739" s="6245" t="s">
        <v>2603</v>
      </c>
      <c r="H739" s="6245" t="s">
        <v>24</v>
      </c>
      <c r="I739" s="6245" t="s">
        <v>798</v>
      </c>
    </row>
    <row customHeight="1" ht="11.25">
      <c r="A740" s="6245" t="s">
        <v>2183</v>
      </c>
      <c r="B740" s="6245" t="s">
        <v>14</v>
      </c>
      <c r="C740" s="6245" t="s">
        <v>2604</v>
      </c>
      <c r="D740" s="6245" t="s">
        <v>2605</v>
      </c>
      <c r="E740" s="6245" t="s">
        <v>2606</v>
      </c>
      <c r="F740" s="6245" t="s">
        <v>2607</v>
      </c>
      <c r="G740" s="6245" t="s">
        <v>24</v>
      </c>
      <c r="H740" s="6245" t="s">
        <v>24</v>
      </c>
      <c r="I740" s="6245" t="s">
        <v>798</v>
      </c>
    </row>
    <row customHeight="1" ht="11.25">
      <c r="A741" s="6245" t="s">
        <v>2183</v>
      </c>
      <c r="B741" s="6245" t="s">
        <v>14</v>
      </c>
      <c r="C741" s="6245" t="s">
        <v>2608</v>
      </c>
      <c r="D741" s="6245" t="s">
        <v>2609</v>
      </c>
      <c r="E741" s="6245" t="s">
        <v>2610</v>
      </c>
      <c r="F741" s="6245" t="s">
        <v>2207</v>
      </c>
      <c r="G741" s="6245" t="s">
        <v>2611</v>
      </c>
      <c r="H741" s="6245" t="s">
        <v>24</v>
      </c>
      <c r="I741" s="6245" t="s">
        <v>798</v>
      </c>
    </row>
    <row customHeight="1" ht="11.25">
      <c r="A742" s="6245" t="s">
        <v>2183</v>
      </c>
      <c r="B742" s="6245" t="s">
        <v>14</v>
      </c>
      <c r="C742" s="6245" t="s">
        <v>2616</v>
      </c>
      <c r="D742" s="6245" t="s">
        <v>2617</v>
      </c>
      <c r="E742" s="6245" t="s">
        <v>2618</v>
      </c>
      <c r="F742" s="6245" t="s">
        <v>2560</v>
      </c>
      <c r="G742" s="6245" t="s">
        <v>2619</v>
      </c>
      <c r="H742" s="6245" t="s">
        <v>24</v>
      </c>
      <c r="I742" s="6245" t="s">
        <v>798</v>
      </c>
    </row>
    <row customHeight="1" ht="11.25">
      <c r="A743" s="6245" t="s">
        <v>2183</v>
      </c>
      <c r="B743" s="6245" t="s">
        <v>14</v>
      </c>
      <c r="C743" s="6245" t="s">
        <v>2633</v>
      </c>
      <c r="D743" s="6245" t="s">
        <v>2634</v>
      </c>
      <c r="E743" s="6245" t="s">
        <v>2635</v>
      </c>
      <c r="F743" s="6245" t="s">
        <v>2299</v>
      </c>
      <c r="G743" s="6245" t="s">
        <v>24</v>
      </c>
      <c r="H743" s="6245" t="s">
        <v>24</v>
      </c>
      <c r="I743" s="6245" t="s">
        <v>798</v>
      </c>
    </row>
    <row customHeight="1" ht="11.25">
      <c r="A744" s="6245" t="s">
        <v>2183</v>
      </c>
      <c r="B744" s="6245" t="s">
        <v>14</v>
      </c>
      <c r="C744" s="6245" t="s">
        <v>2640</v>
      </c>
      <c r="D744" s="6245" t="s">
        <v>2641</v>
      </c>
      <c r="E744" s="6245" t="s">
        <v>2642</v>
      </c>
      <c r="F744" s="6245" t="s">
        <v>2523</v>
      </c>
      <c r="G744" s="6245" t="s">
        <v>2643</v>
      </c>
      <c r="H744" s="6245" t="s">
        <v>24</v>
      </c>
      <c r="I744" s="6245" t="s">
        <v>798</v>
      </c>
    </row>
    <row customHeight="1" ht="11.25">
      <c r="A745" s="6245" t="s">
        <v>2183</v>
      </c>
      <c r="B745" s="6245" t="s">
        <v>14</v>
      </c>
      <c r="C745" s="6245" t="s">
        <v>2653</v>
      </c>
      <c r="D745" s="6245" t="s">
        <v>2654</v>
      </c>
      <c r="E745" s="6245" t="s">
        <v>2655</v>
      </c>
      <c r="F745" s="6245" t="s">
        <v>2197</v>
      </c>
      <c r="G745" s="6245" t="s">
        <v>2656</v>
      </c>
      <c r="H745" s="6245" t="s">
        <v>24</v>
      </c>
      <c r="I745" s="6245" t="s">
        <v>798</v>
      </c>
    </row>
    <row customHeight="1" ht="11.25">
      <c r="A746" s="6245" t="s">
        <v>2183</v>
      </c>
      <c r="B746" s="6245" t="s">
        <v>14</v>
      </c>
      <c r="C746" s="6245" t="s">
        <v>2657</v>
      </c>
      <c r="D746" s="6245" t="s">
        <v>2658</v>
      </c>
      <c r="E746" s="6245" t="s">
        <v>2659</v>
      </c>
      <c r="F746" s="6245" t="s">
        <v>2327</v>
      </c>
      <c r="G746" s="6245" t="s">
        <v>2582</v>
      </c>
      <c r="H746" s="6245" t="s">
        <v>24</v>
      </c>
      <c r="I746" s="6245" t="s">
        <v>798</v>
      </c>
    </row>
    <row customHeight="1" ht="11.25">
      <c r="A747" s="6245" t="s">
        <v>2183</v>
      </c>
      <c r="B747" s="6245" t="s">
        <v>14</v>
      </c>
      <c r="C747" s="6245" t="s">
        <v>2660</v>
      </c>
      <c r="D747" s="6245" t="s">
        <v>2661</v>
      </c>
      <c r="E747" s="6245" t="s">
        <v>2662</v>
      </c>
      <c r="F747" s="6245" t="s">
        <v>2663</v>
      </c>
      <c r="G747" s="6245" t="s">
        <v>24</v>
      </c>
      <c r="H747" s="6245" t="s">
        <v>24</v>
      </c>
      <c r="I747" s="6245" t="s">
        <v>798</v>
      </c>
    </row>
    <row customHeight="1" ht="11.25">
      <c r="A748" s="6245" t="s">
        <v>2183</v>
      </c>
      <c r="B748" s="6245" t="s">
        <v>14</v>
      </c>
      <c r="C748" s="6245" t="s">
        <v>4740</v>
      </c>
      <c r="D748" s="6245" t="s">
        <v>4741</v>
      </c>
      <c r="E748" s="6245" t="s">
        <v>4742</v>
      </c>
      <c r="F748" s="6245" t="s">
        <v>2663</v>
      </c>
      <c r="G748" s="6245" t="s">
        <v>4743</v>
      </c>
      <c r="H748" s="6245" t="s">
        <v>24</v>
      </c>
      <c r="I748" s="6245" t="s">
        <v>798</v>
      </c>
    </row>
    <row customHeight="1" ht="11.25">
      <c r="A749" s="6245" t="s">
        <v>2183</v>
      </c>
      <c r="B749" s="6245" t="s">
        <v>14</v>
      </c>
      <c r="C749" s="6245" t="s">
        <v>2670</v>
      </c>
      <c r="D749" s="6245" t="s">
        <v>2671</v>
      </c>
      <c r="E749" s="6245" t="s">
        <v>2672</v>
      </c>
      <c r="F749" s="6245" t="s">
        <v>2560</v>
      </c>
      <c r="G749" s="6245" t="s">
        <v>2673</v>
      </c>
      <c r="H749" s="6245" t="s">
        <v>24</v>
      </c>
      <c r="I749" s="6245" t="s">
        <v>798</v>
      </c>
    </row>
    <row customHeight="1" ht="11.25">
      <c r="A750" s="6245" t="s">
        <v>2183</v>
      </c>
      <c r="B750" s="6245" t="s">
        <v>14</v>
      </c>
      <c r="C750" s="6245" t="s">
        <v>2678</v>
      </c>
      <c r="D750" s="6245" t="s">
        <v>2679</v>
      </c>
      <c r="E750" s="6245" t="s">
        <v>2680</v>
      </c>
      <c r="F750" s="6245" t="s">
        <v>2681</v>
      </c>
      <c r="G750" s="6245" t="s">
        <v>2682</v>
      </c>
      <c r="H750" s="6245" t="s">
        <v>24</v>
      </c>
      <c r="I750" s="6245" t="s">
        <v>798</v>
      </c>
    </row>
    <row customHeight="1" ht="11.25">
      <c r="A751" s="6245" t="s">
        <v>2183</v>
      </c>
      <c r="B751" s="6245" t="s">
        <v>14</v>
      </c>
      <c r="C751" s="6245" t="s">
        <v>2687</v>
      </c>
      <c r="D751" s="6245" t="s">
        <v>2688</v>
      </c>
      <c r="E751" s="6245" t="s">
        <v>2689</v>
      </c>
      <c r="F751" s="6245" t="s">
        <v>2690</v>
      </c>
      <c r="G751" s="6245" t="s">
        <v>2691</v>
      </c>
      <c r="H751" s="6245" t="s">
        <v>24</v>
      </c>
      <c r="I751" s="6245" t="s">
        <v>798</v>
      </c>
    </row>
    <row customHeight="1" ht="11.25">
      <c r="A752" s="6245" t="s">
        <v>2183</v>
      </c>
      <c r="B752" s="6245" t="s">
        <v>14</v>
      </c>
      <c r="C752" s="6245" t="s">
        <v>2696</v>
      </c>
      <c r="D752" s="6245" t="s">
        <v>2697</v>
      </c>
      <c r="E752" s="6245" t="s">
        <v>2698</v>
      </c>
      <c r="F752" s="6245" t="s">
        <v>2472</v>
      </c>
      <c r="G752" s="6245" t="s">
        <v>2699</v>
      </c>
      <c r="H752" s="6245" t="s">
        <v>24</v>
      </c>
      <c r="I752" s="6245" t="s">
        <v>798</v>
      </c>
    </row>
    <row customHeight="1" ht="11.25">
      <c r="A753" s="6245" t="s">
        <v>2183</v>
      </c>
      <c r="B753" s="6245" t="s">
        <v>14</v>
      </c>
      <c r="C753" s="6245" t="s">
        <v>2700</v>
      </c>
      <c r="D753" s="6245" t="s">
        <v>2701</v>
      </c>
      <c r="E753" s="6245" t="s">
        <v>2702</v>
      </c>
      <c r="F753" s="6245" t="s">
        <v>2472</v>
      </c>
      <c r="G753" s="6245" t="s">
        <v>2703</v>
      </c>
      <c r="H753" s="6245" t="s">
        <v>24</v>
      </c>
      <c r="I753" s="6245" t="s">
        <v>798</v>
      </c>
    </row>
    <row customHeight="1" ht="11.25">
      <c r="A754" s="6245" t="s">
        <v>2183</v>
      </c>
      <c r="B754" s="6245" t="s">
        <v>14</v>
      </c>
      <c r="C754" s="6245" t="s">
        <v>2704</v>
      </c>
      <c r="D754" s="6245" t="s">
        <v>2705</v>
      </c>
      <c r="E754" s="6245" t="s">
        <v>2706</v>
      </c>
      <c r="F754" s="6245" t="s">
        <v>2420</v>
      </c>
      <c r="G754" s="6245" t="s">
        <v>2707</v>
      </c>
      <c r="H754" s="6245" t="s">
        <v>24</v>
      </c>
      <c r="I754" s="6245" t="s">
        <v>798</v>
      </c>
    </row>
    <row customHeight="1" ht="11.25">
      <c r="A755" s="6245" t="s">
        <v>2183</v>
      </c>
      <c r="B755" s="6245" t="s">
        <v>14</v>
      </c>
      <c r="C755" s="6245" t="s">
        <v>2708</v>
      </c>
      <c r="D755" s="6245" t="s">
        <v>2709</v>
      </c>
      <c r="E755" s="6245" t="s">
        <v>2710</v>
      </c>
      <c r="F755" s="6245" t="s">
        <v>2711</v>
      </c>
      <c r="G755" s="6245" t="s">
        <v>2712</v>
      </c>
      <c r="H755" s="6245" t="s">
        <v>24</v>
      </c>
      <c r="I755" s="6245" t="s">
        <v>798</v>
      </c>
    </row>
    <row customHeight="1" ht="11.25">
      <c r="A756" s="6245" t="s">
        <v>2183</v>
      </c>
      <c r="B756" s="6245" t="s">
        <v>14</v>
      </c>
      <c r="C756" s="6245" t="s">
        <v>2722</v>
      </c>
      <c r="D756" s="6245" t="s">
        <v>2723</v>
      </c>
      <c r="E756" s="6245" t="s">
        <v>2724</v>
      </c>
      <c r="F756" s="6245" t="s">
        <v>2268</v>
      </c>
      <c r="G756" s="6245" t="s">
        <v>2725</v>
      </c>
      <c r="H756" s="6245" t="s">
        <v>24</v>
      </c>
      <c r="I756" s="6245" t="s">
        <v>798</v>
      </c>
    </row>
    <row customHeight="1" ht="11.25">
      <c r="A757" s="6245" t="s">
        <v>2183</v>
      </c>
      <c r="B757" s="6245" t="s">
        <v>14</v>
      </c>
      <c r="C757" s="6245" t="s">
        <v>2726</v>
      </c>
      <c r="D757" s="6245" t="s">
        <v>2727</v>
      </c>
      <c r="E757" s="6245" t="s">
        <v>2728</v>
      </c>
      <c r="F757" s="6245" t="s">
        <v>2420</v>
      </c>
      <c r="G757" s="6245" t="s">
        <v>2729</v>
      </c>
      <c r="H757" s="6245" t="s">
        <v>24</v>
      </c>
      <c r="I757" s="6245" t="s">
        <v>798</v>
      </c>
    </row>
    <row customHeight="1" ht="11.25">
      <c r="A758" s="6245" t="s">
        <v>2183</v>
      </c>
      <c r="B758" s="6245" t="s">
        <v>14</v>
      </c>
      <c r="C758" s="6245" t="s">
        <v>2730</v>
      </c>
      <c r="D758" s="6245" t="s">
        <v>2731</v>
      </c>
      <c r="E758" s="6245" t="s">
        <v>2732</v>
      </c>
      <c r="F758" s="6245" t="s">
        <v>2733</v>
      </c>
      <c r="G758" s="6245" t="s">
        <v>24</v>
      </c>
      <c r="H758" s="6245" t="s">
        <v>24</v>
      </c>
      <c r="I758" s="6245" t="s">
        <v>798</v>
      </c>
    </row>
    <row customHeight="1" ht="11.25">
      <c r="A759" s="6245" t="s">
        <v>2183</v>
      </c>
      <c r="B759" s="6245" t="s">
        <v>14</v>
      </c>
      <c r="C759" s="6245" t="s">
        <v>2734</v>
      </c>
      <c r="D759" s="6245" t="s">
        <v>2735</v>
      </c>
      <c r="E759" s="6245" t="s">
        <v>2736</v>
      </c>
      <c r="F759" s="6245" t="s">
        <v>2663</v>
      </c>
      <c r="G759" s="6245" t="s">
        <v>2737</v>
      </c>
      <c r="H759" s="6245" t="s">
        <v>24</v>
      </c>
      <c r="I759" s="6245" t="s">
        <v>798</v>
      </c>
    </row>
    <row customHeight="1" ht="11.25">
      <c r="A760" s="6245" t="s">
        <v>2183</v>
      </c>
      <c r="B760" s="6245" t="s">
        <v>14</v>
      </c>
      <c r="C760" s="6245" t="s">
        <v>2746</v>
      </c>
      <c r="D760" s="6245" t="s">
        <v>2747</v>
      </c>
      <c r="E760" s="6245" t="s">
        <v>2748</v>
      </c>
      <c r="F760" s="6245" t="s">
        <v>2749</v>
      </c>
      <c r="G760" s="6245" t="s">
        <v>2750</v>
      </c>
      <c r="H760" s="6245" t="s">
        <v>24</v>
      </c>
      <c r="I760" s="6245" t="s">
        <v>798</v>
      </c>
    </row>
    <row customHeight="1" ht="11.25">
      <c r="A761" s="6245" t="s">
        <v>2183</v>
      </c>
      <c r="B761" s="6245" t="s">
        <v>14</v>
      </c>
      <c r="C761" s="6245" t="s">
        <v>2751</v>
      </c>
      <c r="D761" s="6245" t="s">
        <v>2752</v>
      </c>
      <c r="E761" s="6245" t="s">
        <v>2753</v>
      </c>
      <c r="F761" s="6245" t="s">
        <v>2523</v>
      </c>
      <c r="G761" s="6245" t="s">
        <v>2754</v>
      </c>
      <c r="H761" s="6245" t="s">
        <v>24</v>
      </c>
      <c r="I761" s="6245" t="s">
        <v>798</v>
      </c>
    </row>
    <row customHeight="1" ht="11.25">
      <c r="A762" s="6245" t="s">
        <v>2183</v>
      </c>
      <c r="B762" s="6245" t="s">
        <v>14</v>
      </c>
      <c r="C762" s="6245" t="s">
        <v>2755</v>
      </c>
      <c r="D762" s="6245" t="s">
        <v>2756</v>
      </c>
      <c r="E762" s="6245" t="s">
        <v>2757</v>
      </c>
      <c r="F762" s="6245" t="s">
        <v>2586</v>
      </c>
      <c r="G762" s="6245" t="s">
        <v>2758</v>
      </c>
      <c r="H762" s="6245" t="s">
        <v>24</v>
      </c>
      <c r="I762" s="6245" t="s">
        <v>798</v>
      </c>
    </row>
    <row customHeight="1" ht="11.25">
      <c r="A763" s="6245" t="s">
        <v>2183</v>
      </c>
      <c r="B763" s="6245" t="s">
        <v>14</v>
      </c>
      <c r="C763" s="6245" t="s">
        <v>2759</v>
      </c>
      <c r="D763" s="6245" t="s">
        <v>2760</v>
      </c>
      <c r="E763" s="6245" t="s">
        <v>2761</v>
      </c>
      <c r="F763" s="6245" t="s">
        <v>2278</v>
      </c>
      <c r="G763" s="6245" t="s">
        <v>2762</v>
      </c>
      <c r="H763" s="6245" t="s">
        <v>24</v>
      </c>
      <c r="I763" s="6245" t="s">
        <v>798</v>
      </c>
    </row>
    <row customHeight="1" ht="11.25">
      <c r="A764" s="6245" t="s">
        <v>2183</v>
      </c>
      <c r="B764" s="6245" t="s">
        <v>14</v>
      </c>
      <c r="C764" s="6245" t="s">
        <v>2763</v>
      </c>
      <c r="D764" s="6245" t="s">
        <v>2764</v>
      </c>
      <c r="E764" s="6245" t="s">
        <v>2765</v>
      </c>
      <c r="F764" s="6245" t="s">
        <v>2647</v>
      </c>
      <c r="G764" s="6245" t="s">
        <v>24</v>
      </c>
      <c r="H764" s="6245" t="s">
        <v>24</v>
      </c>
      <c r="I764" s="6245" t="s">
        <v>798</v>
      </c>
    </row>
    <row customHeight="1" ht="11.25">
      <c r="A765" s="6245" t="s">
        <v>2183</v>
      </c>
      <c r="B765" s="6245" t="s">
        <v>14</v>
      </c>
      <c r="C765" s="6245" t="s">
        <v>2766</v>
      </c>
      <c r="D765" s="6245" t="s">
        <v>2767</v>
      </c>
      <c r="E765" s="6245" t="s">
        <v>2768</v>
      </c>
      <c r="F765" s="6245" t="s">
        <v>2586</v>
      </c>
      <c r="G765" s="6245" t="s">
        <v>2769</v>
      </c>
      <c r="H765" s="6245" t="s">
        <v>2770</v>
      </c>
      <c r="I765" s="6245" t="s">
        <v>798</v>
      </c>
    </row>
    <row customHeight="1" ht="11.25">
      <c r="A766" s="6245" t="s">
        <v>2183</v>
      </c>
      <c r="B766" s="6245" t="s">
        <v>14</v>
      </c>
      <c r="C766" s="6245" t="s">
        <v>2771</v>
      </c>
      <c r="D766" s="6245" t="s">
        <v>2772</v>
      </c>
      <c r="E766" s="6245" t="s">
        <v>2773</v>
      </c>
      <c r="F766" s="6245" t="s">
        <v>2527</v>
      </c>
      <c r="G766" s="6245" t="s">
        <v>2774</v>
      </c>
      <c r="H766" s="6245" t="s">
        <v>24</v>
      </c>
      <c r="I766" s="6245" t="s">
        <v>798</v>
      </c>
    </row>
    <row customHeight="1" ht="11.25">
      <c r="A767" s="6245" t="s">
        <v>2183</v>
      </c>
      <c r="B767" s="6245" t="s">
        <v>14</v>
      </c>
      <c r="C767" s="6245" t="s">
        <v>2775</v>
      </c>
      <c r="D767" s="6245" t="s">
        <v>2776</v>
      </c>
      <c r="E767" s="6245" t="s">
        <v>2777</v>
      </c>
      <c r="F767" s="6245" t="s">
        <v>2586</v>
      </c>
      <c r="G767" s="6245" t="s">
        <v>2778</v>
      </c>
      <c r="H767" s="6245" t="s">
        <v>24</v>
      </c>
      <c r="I767" s="6245" t="s">
        <v>798</v>
      </c>
    </row>
    <row customHeight="1" ht="11.25">
      <c r="A768" s="6245" t="s">
        <v>2183</v>
      </c>
      <c r="B768" s="6245" t="s">
        <v>14</v>
      </c>
      <c r="C768" s="6245" t="s">
        <v>2779</v>
      </c>
      <c r="D768" s="6245" t="s">
        <v>2780</v>
      </c>
      <c r="E768" s="6245" t="s">
        <v>2781</v>
      </c>
      <c r="F768" s="6245" t="s">
        <v>2313</v>
      </c>
      <c r="G768" s="6245" t="s">
        <v>2782</v>
      </c>
      <c r="H768" s="6245" t="s">
        <v>24</v>
      </c>
      <c r="I768" s="6245" t="s">
        <v>798</v>
      </c>
    </row>
    <row customHeight="1" ht="11.25">
      <c r="A769" s="6245" t="s">
        <v>2183</v>
      </c>
      <c r="B769" s="6245" t="s">
        <v>14</v>
      </c>
      <c r="C769" s="6245" t="s">
        <v>2783</v>
      </c>
      <c r="D769" s="6245" t="s">
        <v>2784</v>
      </c>
      <c r="E769" s="6245" t="s">
        <v>2785</v>
      </c>
      <c r="F769" s="6245" t="s">
        <v>2358</v>
      </c>
      <c r="G769" s="6245" t="s">
        <v>24</v>
      </c>
      <c r="H769" s="6245" t="s">
        <v>24</v>
      </c>
      <c r="I769" s="6245" t="s">
        <v>798</v>
      </c>
    </row>
    <row customHeight="1" ht="11.25">
      <c r="A770" s="6245" t="s">
        <v>2183</v>
      </c>
      <c r="B770" s="6245" t="s">
        <v>14</v>
      </c>
      <c r="C770" s="6245" t="s">
        <v>2789</v>
      </c>
      <c r="D770" s="6245" t="s">
        <v>2790</v>
      </c>
      <c r="E770" s="6245" t="s">
        <v>2791</v>
      </c>
      <c r="F770" s="6245" t="s">
        <v>2202</v>
      </c>
      <c r="G770" s="6245" t="s">
        <v>24</v>
      </c>
      <c r="H770" s="6245" t="s">
        <v>24</v>
      </c>
      <c r="I770" s="6245" t="s">
        <v>798</v>
      </c>
    </row>
    <row customHeight="1" ht="11.25">
      <c r="A771" s="6245" t="s">
        <v>2183</v>
      </c>
      <c r="B771" s="6245" t="s">
        <v>14</v>
      </c>
      <c r="C771" s="6245" t="s">
        <v>2792</v>
      </c>
      <c r="D771" s="6245" t="s">
        <v>2793</v>
      </c>
      <c r="E771" s="6245" t="s">
        <v>2794</v>
      </c>
      <c r="F771" s="6245" t="s">
        <v>2749</v>
      </c>
      <c r="G771" s="6245" t="s">
        <v>2795</v>
      </c>
      <c r="H771" s="6245" t="s">
        <v>24</v>
      </c>
      <c r="I771" s="6245" t="s">
        <v>798</v>
      </c>
    </row>
    <row customHeight="1" ht="11.25">
      <c r="A772" s="6245" t="s">
        <v>2183</v>
      </c>
      <c r="B772" s="6245" t="s">
        <v>14</v>
      </c>
      <c r="C772" s="6245" t="s">
        <v>2800</v>
      </c>
      <c r="D772" s="6245" t="s">
        <v>2801</v>
      </c>
      <c r="E772" s="6245" t="s">
        <v>2802</v>
      </c>
      <c r="F772" s="6245" t="s">
        <v>2308</v>
      </c>
      <c r="G772" s="6245" t="s">
        <v>2314</v>
      </c>
      <c r="H772" s="6245" t="s">
        <v>24</v>
      </c>
      <c r="I772" s="6245" t="s">
        <v>798</v>
      </c>
    </row>
    <row customHeight="1" ht="11.25">
      <c r="A773" s="6245" t="s">
        <v>2183</v>
      </c>
      <c r="B773" s="6245" t="s">
        <v>14</v>
      </c>
      <c r="C773" s="6245" t="s">
        <v>2803</v>
      </c>
      <c r="D773" s="6245" t="s">
        <v>2804</v>
      </c>
      <c r="E773" s="6245" t="s">
        <v>2805</v>
      </c>
      <c r="F773" s="6245" t="s">
        <v>2806</v>
      </c>
      <c r="G773" s="6245" t="s">
        <v>2807</v>
      </c>
      <c r="H773" s="6245" t="s">
        <v>24</v>
      </c>
      <c r="I773" s="6245" t="s">
        <v>798</v>
      </c>
    </row>
    <row customHeight="1" ht="11.25">
      <c r="A774" s="6245" t="s">
        <v>2183</v>
      </c>
      <c r="B774" s="6245" t="s">
        <v>14</v>
      </c>
      <c r="C774" s="6245" t="s">
        <v>2808</v>
      </c>
      <c r="D774" s="6245" t="s">
        <v>2809</v>
      </c>
      <c r="E774" s="6245" t="s">
        <v>2810</v>
      </c>
      <c r="F774" s="6245" t="s">
        <v>2369</v>
      </c>
      <c r="G774" s="6245" t="s">
        <v>24</v>
      </c>
      <c r="H774" s="6245" t="s">
        <v>24</v>
      </c>
      <c r="I774" s="6245" t="s">
        <v>798</v>
      </c>
    </row>
    <row customHeight="1" ht="11.25">
      <c r="A775" s="6245" t="s">
        <v>2183</v>
      </c>
      <c r="B775" s="6245" t="s">
        <v>14</v>
      </c>
      <c r="C775" s="6245" t="s">
        <v>2811</v>
      </c>
      <c r="D775" s="6245" t="s">
        <v>2812</v>
      </c>
      <c r="E775" s="6245" t="s">
        <v>2813</v>
      </c>
      <c r="F775" s="6245" t="s">
        <v>2340</v>
      </c>
      <c r="G775" s="6245" t="s">
        <v>2814</v>
      </c>
      <c r="H775" s="6245" t="s">
        <v>24</v>
      </c>
      <c r="I775" s="6245" t="s">
        <v>798</v>
      </c>
    </row>
    <row customHeight="1" ht="11.25">
      <c r="A776" s="6245" t="s">
        <v>2183</v>
      </c>
      <c r="B776" s="6245" t="s">
        <v>14</v>
      </c>
      <c r="C776" s="6245" t="s">
        <v>2815</v>
      </c>
      <c r="D776" s="6245" t="s">
        <v>2816</v>
      </c>
      <c r="E776" s="6245" t="s">
        <v>2817</v>
      </c>
      <c r="F776" s="6245" t="s">
        <v>2818</v>
      </c>
      <c r="G776" s="6245" t="s">
        <v>2819</v>
      </c>
      <c r="H776" s="6245" t="s">
        <v>24</v>
      </c>
      <c r="I776" s="6245" t="s">
        <v>798</v>
      </c>
    </row>
    <row customHeight="1" ht="11.25">
      <c r="A777" s="6245" t="s">
        <v>2183</v>
      </c>
      <c r="B777" s="6245" t="s">
        <v>14</v>
      </c>
      <c r="C777" s="6245" t="s">
        <v>2820</v>
      </c>
      <c r="D777" s="6245" t="s">
        <v>2821</v>
      </c>
      <c r="E777" s="6245" t="s">
        <v>2822</v>
      </c>
      <c r="F777" s="6245" t="s">
        <v>2823</v>
      </c>
      <c r="G777" s="6245" t="s">
        <v>2824</v>
      </c>
      <c r="H777" s="6245" t="s">
        <v>24</v>
      </c>
      <c r="I777" s="6245" t="s">
        <v>798</v>
      </c>
    </row>
    <row customHeight="1" ht="11.25">
      <c r="A778" s="6245" t="s">
        <v>2183</v>
      </c>
      <c r="B778" s="6245" t="s">
        <v>14</v>
      </c>
      <c r="C778" s="6245" t="s">
        <v>2825</v>
      </c>
      <c r="D778" s="6245" t="s">
        <v>2826</v>
      </c>
      <c r="E778" s="6245" t="s">
        <v>2827</v>
      </c>
      <c r="F778" s="6245" t="s">
        <v>2353</v>
      </c>
      <c r="G778" s="6245" t="s">
        <v>2828</v>
      </c>
      <c r="H778" s="6245" t="s">
        <v>24</v>
      </c>
      <c r="I778" s="6245" t="s">
        <v>798</v>
      </c>
    </row>
    <row customHeight="1" ht="11.25">
      <c r="A779" s="6245" t="s">
        <v>2183</v>
      </c>
      <c r="B779" s="6245" t="s">
        <v>14</v>
      </c>
      <c r="C779" s="6245" t="s">
        <v>2829</v>
      </c>
      <c r="D779" s="6245" t="s">
        <v>2830</v>
      </c>
      <c r="E779" s="6245" t="s">
        <v>2831</v>
      </c>
      <c r="F779" s="6245" t="s">
        <v>2733</v>
      </c>
      <c r="G779" s="6245" t="s">
        <v>2832</v>
      </c>
      <c r="H779" s="6245" t="s">
        <v>24</v>
      </c>
      <c r="I779" s="6245" t="s">
        <v>798</v>
      </c>
    </row>
    <row customHeight="1" ht="11.25">
      <c r="A780" s="6245" t="s">
        <v>2183</v>
      </c>
      <c r="B780" s="6245" t="s">
        <v>14</v>
      </c>
      <c r="C780" s="6245" t="s">
        <v>2836</v>
      </c>
      <c r="D780" s="6245" t="s">
        <v>2837</v>
      </c>
      <c r="E780" s="6245" t="s">
        <v>2838</v>
      </c>
      <c r="F780" s="6245" t="s">
        <v>2313</v>
      </c>
      <c r="G780" s="6245" t="s">
        <v>2839</v>
      </c>
      <c r="H780" s="6245" t="s">
        <v>24</v>
      </c>
      <c r="I780" s="6245" t="s">
        <v>798</v>
      </c>
    </row>
    <row customHeight="1" ht="11.25">
      <c r="A781" s="6245" t="s">
        <v>2183</v>
      </c>
      <c r="B781" s="6245" t="s">
        <v>14</v>
      </c>
      <c r="C781" s="6245" t="s">
        <v>2840</v>
      </c>
      <c r="D781" s="6245" t="s">
        <v>2841</v>
      </c>
      <c r="E781" s="6245" t="s">
        <v>2842</v>
      </c>
      <c r="F781" s="6245" t="s">
        <v>2385</v>
      </c>
      <c r="G781" s="6245" t="s">
        <v>2843</v>
      </c>
      <c r="H781" s="6245" t="s">
        <v>24</v>
      </c>
      <c r="I781" s="6245" t="s">
        <v>798</v>
      </c>
    </row>
    <row customHeight="1" ht="11.25">
      <c r="A782" s="6245" t="s">
        <v>2183</v>
      </c>
      <c r="B782" s="6245" t="s">
        <v>14</v>
      </c>
      <c r="C782" s="6245" t="s">
        <v>2844</v>
      </c>
      <c r="D782" s="6245" t="s">
        <v>2845</v>
      </c>
      <c r="E782" s="6245" t="s">
        <v>2846</v>
      </c>
      <c r="F782" s="6245" t="s">
        <v>2847</v>
      </c>
      <c r="G782" s="6245" t="s">
        <v>2848</v>
      </c>
      <c r="H782" s="6245" t="s">
        <v>24</v>
      </c>
      <c r="I782" s="6245" t="s">
        <v>798</v>
      </c>
    </row>
    <row customHeight="1" ht="11.25">
      <c r="A783" s="6245" t="s">
        <v>2183</v>
      </c>
      <c r="B783" s="6245" t="s">
        <v>14</v>
      </c>
      <c r="C783" s="6245" t="s">
        <v>2851</v>
      </c>
      <c r="D783" s="6245" t="s">
        <v>2852</v>
      </c>
      <c r="E783" s="6245" t="s">
        <v>2853</v>
      </c>
      <c r="F783" s="6245" t="s">
        <v>2854</v>
      </c>
      <c r="G783" s="6245" t="s">
        <v>2855</v>
      </c>
      <c r="H783" s="6245" t="s">
        <v>24</v>
      </c>
      <c r="I783" s="6245" t="s">
        <v>798</v>
      </c>
    </row>
    <row customHeight="1" ht="11.25">
      <c r="A784" s="6245" t="s">
        <v>2183</v>
      </c>
      <c r="B784" s="6245" t="s">
        <v>14</v>
      </c>
      <c r="C784" s="6245" t="s">
        <v>2856</v>
      </c>
      <c r="D784" s="6245" t="s">
        <v>2857</v>
      </c>
      <c r="E784" s="6245" t="s">
        <v>2858</v>
      </c>
      <c r="F784" s="6245" t="s">
        <v>2358</v>
      </c>
      <c r="G784" s="6245" t="s">
        <v>24</v>
      </c>
      <c r="H784" s="6245" t="s">
        <v>24</v>
      </c>
      <c r="I784" s="6245" t="s">
        <v>798</v>
      </c>
    </row>
    <row customHeight="1" ht="11.25">
      <c r="A785" s="6245" t="s">
        <v>2183</v>
      </c>
      <c r="B785" s="6245" t="s">
        <v>14</v>
      </c>
      <c r="C785" s="6245" t="s">
        <v>2863</v>
      </c>
      <c r="D785" s="6245" t="s">
        <v>2864</v>
      </c>
      <c r="E785" s="6245" t="s">
        <v>2865</v>
      </c>
      <c r="F785" s="6245" t="s">
        <v>2866</v>
      </c>
      <c r="G785" s="6245" t="s">
        <v>24</v>
      </c>
      <c r="H785" s="6245" t="s">
        <v>24</v>
      </c>
      <c r="I785" s="6245" t="s">
        <v>798</v>
      </c>
    </row>
    <row customHeight="1" ht="11.25">
      <c r="A786" s="6245" t="s">
        <v>2183</v>
      </c>
      <c r="B786" s="6245" t="s">
        <v>14</v>
      </c>
      <c r="C786" s="6245" t="s">
        <v>2870</v>
      </c>
      <c r="D786" s="6245" t="s">
        <v>2871</v>
      </c>
      <c r="E786" s="6245" t="s">
        <v>2872</v>
      </c>
      <c r="F786" s="6245" t="s">
        <v>2560</v>
      </c>
      <c r="G786" s="6245" t="s">
        <v>2873</v>
      </c>
      <c r="H786" s="6245" t="s">
        <v>24</v>
      </c>
      <c r="I786" s="6245" t="s">
        <v>798</v>
      </c>
    </row>
    <row customHeight="1" ht="11.25">
      <c r="A787" s="6245" t="s">
        <v>2183</v>
      </c>
      <c r="B787" s="6245" t="s">
        <v>14</v>
      </c>
      <c r="C787" s="6245" t="s">
        <v>2885</v>
      </c>
      <c r="D787" s="6245" t="s">
        <v>2886</v>
      </c>
      <c r="E787" s="6245" t="s">
        <v>2887</v>
      </c>
      <c r="F787" s="6245" t="s">
        <v>2888</v>
      </c>
      <c r="G787" s="6245" t="s">
        <v>24</v>
      </c>
      <c r="H787" s="6245" t="s">
        <v>24</v>
      </c>
      <c r="I787" s="6245" t="s">
        <v>798</v>
      </c>
    </row>
    <row customHeight="1" ht="11.25">
      <c r="A788" s="6245" t="s">
        <v>2183</v>
      </c>
      <c r="B788" s="6245" t="s">
        <v>14</v>
      </c>
      <c r="C788" s="6245" t="s">
        <v>4744</v>
      </c>
      <c r="D788" s="6245" t="s">
        <v>4745</v>
      </c>
      <c r="E788" s="6245" t="s">
        <v>4746</v>
      </c>
      <c r="F788" s="6245" t="s">
        <v>2207</v>
      </c>
      <c r="G788" s="6245" t="s">
        <v>24</v>
      </c>
      <c r="H788" s="6245" t="s">
        <v>24</v>
      </c>
      <c r="I788" s="6245" t="s">
        <v>798</v>
      </c>
    </row>
    <row customHeight="1" ht="11.25">
      <c r="A789" s="6245" t="s">
        <v>2183</v>
      </c>
      <c r="B789" s="6245" t="s">
        <v>14</v>
      </c>
      <c r="C789" s="6245" t="s">
        <v>2896</v>
      </c>
      <c r="D789" s="6245" t="s">
        <v>2897</v>
      </c>
      <c r="E789" s="6245" t="s">
        <v>2898</v>
      </c>
      <c r="F789" s="6245" t="s">
        <v>2733</v>
      </c>
      <c r="G789" s="6245" t="s">
        <v>2899</v>
      </c>
      <c r="H789" s="6245" t="s">
        <v>24</v>
      </c>
      <c r="I789" s="6245" t="s">
        <v>798</v>
      </c>
    </row>
    <row customHeight="1" ht="11.25">
      <c r="A790" s="6245" t="s">
        <v>2183</v>
      </c>
      <c r="B790" s="6245" t="s">
        <v>14</v>
      </c>
      <c r="C790" s="6245" t="s">
        <v>2900</v>
      </c>
      <c r="D790" s="6245" t="s">
        <v>2901</v>
      </c>
      <c r="E790" s="6245" t="s">
        <v>2902</v>
      </c>
      <c r="F790" s="6245" t="s">
        <v>2197</v>
      </c>
      <c r="G790" s="6245" t="s">
        <v>2903</v>
      </c>
      <c r="H790" s="6245" t="s">
        <v>24</v>
      </c>
      <c r="I790" s="6245" t="s">
        <v>798</v>
      </c>
    </row>
    <row customHeight="1" ht="11.25">
      <c r="A791" s="6245" t="s">
        <v>2183</v>
      </c>
      <c r="B791" s="6245" t="s">
        <v>14</v>
      </c>
      <c r="C791" s="6245" t="s">
        <v>2907</v>
      </c>
      <c r="D791" s="6245" t="s">
        <v>2908</v>
      </c>
      <c r="E791" s="6245" t="s">
        <v>2909</v>
      </c>
      <c r="F791" s="6245" t="s">
        <v>2560</v>
      </c>
      <c r="G791" s="6245" t="s">
        <v>2910</v>
      </c>
      <c r="H791" s="6245" t="s">
        <v>24</v>
      </c>
      <c r="I791" s="6245" t="s">
        <v>798</v>
      </c>
    </row>
    <row customHeight="1" ht="11.25">
      <c r="A792" s="6245" t="s">
        <v>2183</v>
      </c>
      <c r="B792" s="6245" t="s">
        <v>14</v>
      </c>
      <c r="C792" s="6245" t="s">
        <v>2911</v>
      </c>
      <c r="D792" s="6245" t="s">
        <v>2912</v>
      </c>
      <c r="E792" s="6245" t="s">
        <v>2913</v>
      </c>
      <c r="F792" s="6245" t="s">
        <v>2402</v>
      </c>
      <c r="G792" s="6245" t="s">
        <v>24</v>
      </c>
      <c r="H792" s="6245" t="s">
        <v>24</v>
      </c>
      <c r="I792" s="6245" t="s">
        <v>798</v>
      </c>
    </row>
    <row customHeight="1" ht="11.25">
      <c r="A793" s="6245" t="s">
        <v>2183</v>
      </c>
      <c r="B793" s="6245" t="s">
        <v>14</v>
      </c>
      <c r="C793" s="6245" t="s">
        <v>2921</v>
      </c>
      <c r="D793" s="6245" t="s">
        <v>2922</v>
      </c>
      <c r="E793" s="6245" t="s">
        <v>2923</v>
      </c>
      <c r="F793" s="6245" t="s">
        <v>2924</v>
      </c>
      <c r="G793" s="6245" t="s">
        <v>2925</v>
      </c>
      <c r="H793" s="6245" t="s">
        <v>24</v>
      </c>
      <c r="I793" s="6245" t="s">
        <v>798</v>
      </c>
    </row>
    <row customHeight="1" ht="11.25">
      <c r="A794" s="6245" t="s">
        <v>2183</v>
      </c>
      <c r="B794" s="6245" t="s">
        <v>14</v>
      </c>
      <c r="C794" s="6245" t="s">
        <v>2926</v>
      </c>
      <c r="D794" s="6245" t="s">
        <v>2927</v>
      </c>
      <c r="E794" s="6245" t="s">
        <v>2928</v>
      </c>
      <c r="F794" s="6245" t="s">
        <v>2303</v>
      </c>
      <c r="G794" s="6245" t="s">
        <v>2929</v>
      </c>
      <c r="H794" s="6245" t="s">
        <v>24</v>
      </c>
      <c r="I794" s="6245" t="s">
        <v>798</v>
      </c>
    </row>
    <row customHeight="1" ht="11.25">
      <c r="A795" s="6245" t="s">
        <v>2183</v>
      </c>
      <c r="B795" s="6245" t="s">
        <v>14</v>
      </c>
      <c r="C795" s="6245" t="s">
        <v>2939</v>
      </c>
      <c r="D795" s="6245" t="s">
        <v>2940</v>
      </c>
      <c r="E795" s="6245" t="s">
        <v>2941</v>
      </c>
      <c r="F795" s="6245" t="s">
        <v>567</v>
      </c>
      <c r="G795" s="6245" t="s">
        <v>2942</v>
      </c>
      <c r="H795" s="6245" t="s">
        <v>24</v>
      </c>
      <c r="I795" s="6245" t="s">
        <v>798</v>
      </c>
    </row>
    <row customHeight="1" ht="11.25">
      <c r="A796" s="6245" t="s">
        <v>2183</v>
      </c>
      <c r="B796" s="6245" t="s">
        <v>14</v>
      </c>
      <c r="C796" s="6245" t="s">
        <v>24</v>
      </c>
      <c r="D796" s="6245" t="s">
        <v>2947</v>
      </c>
      <c r="E796" s="6245" t="s">
        <v>2948</v>
      </c>
      <c r="F796" s="6245" t="s">
        <v>2202</v>
      </c>
      <c r="G796" s="6245" t="s">
        <v>24</v>
      </c>
      <c r="H796" s="6245" t="s">
        <v>24</v>
      </c>
      <c r="I796" s="6245" t="s">
        <v>798</v>
      </c>
    </row>
    <row customHeight="1" ht="11.25">
      <c r="A797" s="6245" t="s">
        <v>2183</v>
      </c>
      <c r="B797" s="6245" t="s">
        <v>14</v>
      </c>
      <c r="C797" s="6245" t="s">
        <v>2949</v>
      </c>
      <c r="D797" s="6245" t="s">
        <v>2950</v>
      </c>
      <c r="E797" s="6245" t="s">
        <v>2951</v>
      </c>
      <c r="F797" s="6245" t="s">
        <v>2952</v>
      </c>
      <c r="G797" s="6245" t="s">
        <v>2953</v>
      </c>
      <c r="H797" s="6245" t="s">
        <v>24</v>
      </c>
      <c r="I797" s="6245" t="s">
        <v>798</v>
      </c>
    </row>
    <row customHeight="1" ht="11.25">
      <c r="A798" s="6245" t="s">
        <v>2183</v>
      </c>
      <c r="B798" s="6245" t="s">
        <v>14</v>
      </c>
      <c r="C798" s="6245" t="s">
        <v>2954</v>
      </c>
      <c r="D798" s="6245" t="s">
        <v>2955</v>
      </c>
      <c r="E798" s="6245" t="s">
        <v>2956</v>
      </c>
      <c r="F798" s="6245" t="s">
        <v>2308</v>
      </c>
      <c r="G798" s="6245" t="s">
        <v>24</v>
      </c>
      <c r="H798" s="6245" t="s">
        <v>24</v>
      </c>
      <c r="I798" s="6245" t="s">
        <v>798</v>
      </c>
    </row>
    <row customHeight="1" ht="11.25">
      <c r="A799" s="6245" t="s">
        <v>2183</v>
      </c>
      <c r="B799" s="6245" t="s">
        <v>14</v>
      </c>
      <c r="C799" s="6245" t="s">
        <v>2960</v>
      </c>
      <c r="D799" s="6245" t="s">
        <v>2961</v>
      </c>
      <c r="E799" s="6245" t="s">
        <v>2962</v>
      </c>
      <c r="F799" s="6245" t="s">
        <v>2963</v>
      </c>
      <c r="G799" s="6245" t="s">
        <v>2964</v>
      </c>
      <c r="H799" s="6245" t="s">
        <v>24</v>
      </c>
      <c r="I799" s="6245" t="s">
        <v>798</v>
      </c>
    </row>
    <row customHeight="1" ht="11.25">
      <c r="A800" s="6245" t="s">
        <v>2183</v>
      </c>
      <c r="B800" s="6245" t="s">
        <v>14</v>
      </c>
      <c r="C800" s="6245" t="s">
        <v>2965</v>
      </c>
      <c r="D800" s="6245" t="s">
        <v>2966</v>
      </c>
      <c r="E800" s="6245" t="s">
        <v>2967</v>
      </c>
      <c r="F800" s="6245" t="s">
        <v>2369</v>
      </c>
      <c r="G800" s="6245" t="s">
        <v>2968</v>
      </c>
      <c r="H800" s="6245" t="s">
        <v>24</v>
      </c>
      <c r="I800" s="6245" t="s">
        <v>798</v>
      </c>
    </row>
    <row customHeight="1" ht="11.25">
      <c r="A801" s="6245" t="s">
        <v>2183</v>
      </c>
      <c r="B801" s="6245" t="s">
        <v>14</v>
      </c>
      <c r="C801" s="6245" t="s">
        <v>2969</v>
      </c>
      <c r="D801" s="6245" t="s">
        <v>2970</v>
      </c>
      <c r="E801" s="6245" t="s">
        <v>2971</v>
      </c>
      <c r="F801" s="6245" t="s">
        <v>2749</v>
      </c>
      <c r="G801" s="6245" t="s">
        <v>2972</v>
      </c>
      <c r="H801" s="6245" t="s">
        <v>24</v>
      </c>
      <c r="I801" s="6245" t="s">
        <v>798</v>
      </c>
    </row>
    <row customHeight="1" ht="11.25">
      <c r="A802" s="6245" t="s">
        <v>2183</v>
      </c>
      <c r="B802" s="6245" t="s">
        <v>14</v>
      </c>
      <c r="C802" s="6245" t="s">
        <v>2973</v>
      </c>
      <c r="D802" s="6245" t="s">
        <v>2974</v>
      </c>
      <c r="E802" s="6245" t="s">
        <v>2975</v>
      </c>
      <c r="F802" s="6245" t="s">
        <v>2917</v>
      </c>
      <c r="G802" s="6245" t="s">
        <v>24</v>
      </c>
      <c r="H802" s="6245" t="s">
        <v>24</v>
      </c>
      <c r="I802" s="6245" t="s">
        <v>798</v>
      </c>
    </row>
    <row customHeight="1" ht="11.25">
      <c r="A803" s="6245" t="s">
        <v>2183</v>
      </c>
      <c r="B803" s="6245" t="s">
        <v>14</v>
      </c>
      <c r="C803" s="6245" t="s">
        <v>2976</v>
      </c>
      <c r="D803" s="6245" t="s">
        <v>2977</v>
      </c>
      <c r="E803" s="6245" t="s">
        <v>2978</v>
      </c>
      <c r="F803" s="6245" t="s">
        <v>2291</v>
      </c>
      <c r="G803" s="6245" t="s">
        <v>2979</v>
      </c>
      <c r="H803" s="6245" t="s">
        <v>24</v>
      </c>
      <c r="I803" s="6245" t="s">
        <v>798</v>
      </c>
    </row>
    <row customHeight="1" ht="11.25">
      <c r="A804" s="6245" t="s">
        <v>2183</v>
      </c>
      <c r="B804" s="6245" t="s">
        <v>14</v>
      </c>
      <c r="C804" s="6245" t="s">
        <v>2980</v>
      </c>
      <c r="D804" s="6245" t="s">
        <v>2981</v>
      </c>
      <c r="E804" s="6245" t="s">
        <v>2982</v>
      </c>
      <c r="F804" s="6245" t="s">
        <v>2983</v>
      </c>
      <c r="G804" s="6245" t="s">
        <v>24</v>
      </c>
      <c r="H804" s="6245" t="s">
        <v>24</v>
      </c>
      <c r="I804" s="6245" t="s">
        <v>798</v>
      </c>
    </row>
    <row customHeight="1" ht="11.25">
      <c r="A805" s="6245" t="s">
        <v>2183</v>
      </c>
      <c r="B805" s="6245" t="s">
        <v>14</v>
      </c>
      <c r="C805" s="6245" t="s">
        <v>2984</v>
      </c>
      <c r="D805" s="6245" t="s">
        <v>2985</v>
      </c>
      <c r="E805" s="6245" t="s">
        <v>2986</v>
      </c>
      <c r="F805" s="6245" t="s">
        <v>2987</v>
      </c>
      <c r="G805" s="6245" t="s">
        <v>2988</v>
      </c>
      <c r="H805" s="6245" t="s">
        <v>24</v>
      </c>
      <c r="I805" s="6245" t="s">
        <v>798</v>
      </c>
    </row>
    <row customHeight="1" ht="11.25">
      <c r="A806" s="6245" t="s">
        <v>2183</v>
      </c>
      <c r="B806" s="6245" t="s">
        <v>14</v>
      </c>
      <c r="C806" s="6245" t="s">
        <v>2989</v>
      </c>
      <c r="D806" s="6245" t="s">
        <v>2990</v>
      </c>
      <c r="E806" s="6245" t="s">
        <v>2991</v>
      </c>
      <c r="F806" s="6245" t="s">
        <v>2952</v>
      </c>
      <c r="G806" s="6245" t="s">
        <v>2992</v>
      </c>
      <c r="H806" s="6245" t="s">
        <v>24</v>
      </c>
      <c r="I806" s="6245" t="s">
        <v>798</v>
      </c>
    </row>
    <row customHeight="1" ht="11.25">
      <c r="A807" s="6245" t="s">
        <v>2183</v>
      </c>
      <c r="B807" s="6245" t="s">
        <v>14</v>
      </c>
      <c r="C807" s="6245" t="s">
        <v>2993</v>
      </c>
      <c r="D807" s="6245" t="s">
        <v>2994</v>
      </c>
      <c r="E807" s="6245" t="s">
        <v>2995</v>
      </c>
      <c r="F807" s="6245" t="s">
        <v>2523</v>
      </c>
      <c r="G807" s="6245" t="s">
        <v>2996</v>
      </c>
      <c r="H807" s="6245" t="s">
        <v>24</v>
      </c>
      <c r="I807" s="6245" t="s">
        <v>798</v>
      </c>
    </row>
    <row customHeight="1" ht="11.25">
      <c r="A808" s="6245" t="s">
        <v>2183</v>
      </c>
      <c r="B808" s="6245" t="s">
        <v>14</v>
      </c>
      <c r="C808" s="6245" t="s">
        <v>2997</v>
      </c>
      <c r="D808" s="6245" t="s">
        <v>2998</v>
      </c>
      <c r="E808" s="6245" t="s">
        <v>2999</v>
      </c>
      <c r="F808" s="6245" t="s">
        <v>3000</v>
      </c>
      <c r="G808" s="6245" t="s">
        <v>24</v>
      </c>
      <c r="H808" s="6245" t="s">
        <v>3001</v>
      </c>
      <c r="I808" s="6245" t="s">
        <v>798</v>
      </c>
    </row>
    <row customHeight="1" ht="11.25">
      <c r="A809" s="6245" t="s">
        <v>2183</v>
      </c>
      <c r="B809" s="6245" t="s">
        <v>14</v>
      </c>
      <c r="C809" s="6245" t="s">
        <v>3002</v>
      </c>
      <c r="D809" s="6245" t="s">
        <v>3003</v>
      </c>
      <c r="E809" s="6245" t="s">
        <v>3004</v>
      </c>
      <c r="F809" s="6245" t="s">
        <v>2291</v>
      </c>
      <c r="G809" s="6245" t="s">
        <v>24</v>
      </c>
      <c r="H809" s="6245" t="s">
        <v>24</v>
      </c>
      <c r="I809" s="6245" t="s">
        <v>798</v>
      </c>
    </row>
    <row customHeight="1" ht="11.25">
      <c r="A810" s="6245" t="s">
        <v>2183</v>
      </c>
      <c r="B810" s="6245" t="s">
        <v>14</v>
      </c>
      <c r="C810" s="6245" t="s">
        <v>3005</v>
      </c>
      <c r="D810" s="6245" t="s">
        <v>3006</v>
      </c>
      <c r="E810" s="6245" t="s">
        <v>3007</v>
      </c>
      <c r="F810" s="6245" t="s">
        <v>2291</v>
      </c>
      <c r="G810" s="6245" t="s">
        <v>3008</v>
      </c>
      <c r="H810" s="6245" t="s">
        <v>24</v>
      </c>
      <c r="I810" s="6245" t="s">
        <v>798</v>
      </c>
    </row>
    <row customHeight="1" ht="11.25">
      <c r="A811" s="6245" t="s">
        <v>2183</v>
      </c>
      <c r="B811" s="6245" t="s">
        <v>14</v>
      </c>
      <c r="C811" s="6245" t="s">
        <v>3009</v>
      </c>
      <c r="D811" s="6245" t="s">
        <v>3010</v>
      </c>
      <c r="E811" s="6245" t="s">
        <v>3011</v>
      </c>
      <c r="F811" s="6245" t="s">
        <v>3012</v>
      </c>
      <c r="G811" s="6245" t="s">
        <v>24</v>
      </c>
      <c r="H811" s="6245" t="s">
        <v>24</v>
      </c>
      <c r="I811" s="6245" t="s">
        <v>798</v>
      </c>
    </row>
    <row customHeight="1" ht="11.25">
      <c r="A812" s="6245" t="s">
        <v>2183</v>
      </c>
      <c r="B812" s="6245" t="s">
        <v>14</v>
      </c>
      <c r="C812" s="6245" t="s">
        <v>3013</v>
      </c>
      <c r="D812" s="6245" t="s">
        <v>3014</v>
      </c>
      <c r="E812" s="6245" t="s">
        <v>3015</v>
      </c>
      <c r="F812" s="6245" t="s">
        <v>2385</v>
      </c>
      <c r="G812" s="6245" t="s">
        <v>2745</v>
      </c>
      <c r="H812" s="6245" t="s">
        <v>24</v>
      </c>
      <c r="I812" s="6245" t="s">
        <v>798</v>
      </c>
    </row>
    <row customHeight="1" ht="11.25">
      <c r="A813" s="6245" t="s">
        <v>2183</v>
      </c>
      <c r="B813" s="6245" t="s">
        <v>14</v>
      </c>
      <c r="C813" s="6245" t="s">
        <v>3016</v>
      </c>
      <c r="D813" s="6245" t="s">
        <v>3017</v>
      </c>
      <c r="E813" s="6245" t="s">
        <v>3018</v>
      </c>
      <c r="F813" s="6245" t="s">
        <v>2720</v>
      </c>
      <c r="G813" s="6245" t="s">
        <v>3019</v>
      </c>
      <c r="H813" s="6245" t="s">
        <v>24</v>
      </c>
      <c r="I813" s="6245" t="s">
        <v>798</v>
      </c>
    </row>
    <row customHeight="1" ht="11.25">
      <c r="A814" s="6245" t="s">
        <v>2183</v>
      </c>
      <c r="B814" s="6245" t="s">
        <v>14</v>
      </c>
      <c r="C814" s="6245" t="s">
        <v>3020</v>
      </c>
      <c r="D814" s="6245" t="s">
        <v>3021</v>
      </c>
      <c r="E814" s="6245" t="s">
        <v>3022</v>
      </c>
      <c r="F814" s="6245" t="s">
        <v>2407</v>
      </c>
      <c r="G814" s="6245" t="s">
        <v>3023</v>
      </c>
      <c r="H814" s="6245" t="s">
        <v>24</v>
      </c>
      <c r="I814" s="6245" t="s">
        <v>798</v>
      </c>
    </row>
    <row customHeight="1" ht="11.25">
      <c r="A815" s="6245" t="s">
        <v>2183</v>
      </c>
      <c r="B815" s="6245" t="s">
        <v>14</v>
      </c>
      <c r="C815" s="6245" t="s">
        <v>3024</v>
      </c>
      <c r="D815" s="6245" t="s">
        <v>3025</v>
      </c>
      <c r="E815" s="6245" t="s">
        <v>3026</v>
      </c>
      <c r="F815" s="6245" t="s">
        <v>2252</v>
      </c>
      <c r="G815" s="6245" t="s">
        <v>3027</v>
      </c>
      <c r="H815" s="6245" t="s">
        <v>24</v>
      </c>
      <c r="I815" s="6245" t="s">
        <v>798</v>
      </c>
    </row>
    <row customHeight="1" ht="11.25">
      <c r="A816" s="6245" t="s">
        <v>2183</v>
      </c>
      <c r="B816" s="6245" t="s">
        <v>14</v>
      </c>
      <c r="C816" s="6245" t="s">
        <v>3028</v>
      </c>
      <c r="D816" s="6245" t="s">
        <v>3029</v>
      </c>
      <c r="E816" s="6245" t="s">
        <v>3030</v>
      </c>
      <c r="F816" s="6245" t="s">
        <v>2197</v>
      </c>
      <c r="G816" s="6245" t="s">
        <v>3031</v>
      </c>
      <c r="H816" s="6245" t="s">
        <v>24</v>
      </c>
      <c r="I816" s="6245" t="s">
        <v>798</v>
      </c>
    </row>
    <row customHeight="1" ht="11.25">
      <c r="A817" s="6245" t="s">
        <v>2183</v>
      </c>
      <c r="B817" s="6245" t="s">
        <v>14</v>
      </c>
      <c r="C817" s="6245" t="s">
        <v>3032</v>
      </c>
      <c r="D817" s="6245" t="s">
        <v>3033</v>
      </c>
      <c r="E817" s="6245" t="s">
        <v>3034</v>
      </c>
      <c r="F817" s="6245" t="s">
        <v>2197</v>
      </c>
      <c r="G817" s="6245" t="s">
        <v>24</v>
      </c>
      <c r="H817" s="6245" t="s">
        <v>24</v>
      </c>
      <c r="I817" s="6245" t="s">
        <v>798</v>
      </c>
    </row>
    <row customHeight="1" ht="11.25">
      <c r="A818" s="6245" t="s">
        <v>2183</v>
      </c>
      <c r="B818" s="6245" t="s">
        <v>14</v>
      </c>
      <c r="C818" s="6245" t="s">
        <v>3035</v>
      </c>
      <c r="D818" s="6245" t="s">
        <v>3036</v>
      </c>
      <c r="E818" s="6245" t="s">
        <v>3037</v>
      </c>
      <c r="F818" s="6245" t="s">
        <v>2402</v>
      </c>
      <c r="G818" s="6245" t="s">
        <v>3038</v>
      </c>
      <c r="H818" s="6245" t="s">
        <v>24</v>
      </c>
      <c r="I818" s="6245" t="s">
        <v>798</v>
      </c>
    </row>
    <row customHeight="1" ht="11.25">
      <c r="A819" s="6245" t="s">
        <v>2183</v>
      </c>
      <c r="B819" s="6245" t="s">
        <v>14</v>
      </c>
      <c r="C819" s="6245" t="s">
        <v>3039</v>
      </c>
      <c r="D819" s="6245" t="s">
        <v>3040</v>
      </c>
      <c r="E819" s="6245" t="s">
        <v>3041</v>
      </c>
      <c r="F819" s="6245" t="s">
        <v>2353</v>
      </c>
      <c r="G819" s="6245" t="s">
        <v>3042</v>
      </c>
      <c r="H819" s="6245" t="s">
        <v>24</v>
      </c>
      <c r="I819" s="6245" t="s">
        <v>798</v>
      </c>
    </row>
    <row customHeight="1" ht="11.25">
      <c r="A820" s="6245" t="s">
        <v>2183</v>
      </c>
      <c r="B820" s="6245" t="s">
        <v>14</v>
      </c>
      <c r="C820" s="6245" t="s">
        <v>3043</v>
      </c>
      <c r="D820" s="6245" t="s">
        <v>3044</v>
      </c>
      <c r="E820" s="6245" t="s">
        <v>3045</v>
      </c>
      <c r="F820" s="6245" t="s">
        <v>2340</v>
      </c>
      <c r="G820" s="6245" t="s">
        <v>3046</v>
      </c>
      <c r="H820" s="6245" t="s">
        <v>24</v>
      </c>
      <c r="I820" s="6245" t="s">
        <v>798</v>
      </c>
    </row>
    <row customHeight="1" ht="11.25">
      <c r="A821" s="6245" t="s">
        <v>2183</v>
      </c>
      <c r="B821" s="6245" t="s">
        <v>14</v>
      </c>
      <c r="C821" s="6245" t="s">
        <v>4747</v>
      </c>
      <c r="D821" s="6245" t="s">
        <v>4748</v>
      </c>
      <c r="E821" s="6245" t="s">
        <v>4749</v>
      </c>
      <c r="F821" s="6245" t="s">
        <v>2573</v>
      </c>
      <c r="G821" s="6245" t="s">
        <v>4750</v>
      </c>
      <c r="H821" s="6245" t="s">
        <v>24</v>
      </c>
      <c r="I821" s="6245" t="s">
        <v>798</v>
      </c>
    </row>
    <row customHeight="1" ht="11.25">
      <c r="A822" s="6245" t="s">
        <v>2183</v>
      </c>
      <c r="B822" s="6245" t="s">
        <v>14</v>
      </c>
      <c r="C822" s="6245" t="s">
        <v>3050</v>
      </c>
      <c r="D822" s="6245" t="s">
        <v>3051</v>
      </c>
      <c r="E822" s="6245" t="s">
        <v>3052</v>
      </c>
      <c r="F822" s="6245" t="s">
        <v>2303</v>
      </c>
      <c r="G822" s="6245" t="s">
        <v>3053</v>
      </c>
      <c r="H822" s="6245" t="s">
        <v>24</v>
      </c>
      <c r="I822" s="6245" t="s">
        <v>798</v>
      </c>
    </row>
    <row customHeight="1" ht="11.25">
      <c r="A823" s="6245" t="s">
        <v>2183</v>
      </c>
      <c r="B823" s="6245" t="s">
        <v>14</v>
      </c>
      <c r="C823" s="6245" t="s">
        <v>3054</v>
      </c>
      <c r="D823" s="6245" t="s">
        <v>3055</v>
      </c>
      <c r="E823" s="6245" t="s">
        <v>3056</v>
      </c>
      <c r="F823" s="6245" t="s">
        <v>2278</v>
      </c>
      <c r="G823" s="6245" t="s">
        <v>3057</v>
      </c>
      <c r="H823" s="6245" t="s">
        <v>24</v>
      </c>
      <c r="I823" s="6245" t="s">
        <v>798</v>
      </c>
    </row>
    <row customHeight="1" ht="11.25">
      <c r="A824" s="6245" t="s">
        <v>2183</v>
      </c>
      <c r="B824" s="6245" t="s">
        <v>14</v>
      </c>
      <c r="C824" s="6245" t="s">
        <v>3058</v>
      </c>
      <c r="D824" s="6245" t="s">
        <v>3059</v>
      </c>
      <c r="E824" s="6245" t="s">
        <v>3060</v>
      </c>
      <c r="F824" s="6245" t="s">
        <v>3061</v>
      </c>
      <c r="G824" s="6245" t="s">
        <v>3062</v>
      </c>
      <c r="H824" s="6245" t="s">
        <v>24</v>
      </c>
      <c r="I824" s="6245" t="s">
        <v>798</v>
      </c>
    </row>
    <row customHeight="1" ht="11.25">
      <c r="A825" s="6245" t="s">
        <v>2183</v>
      </c>
      <c r="B825" s="6245" t="s">
        <v>14</v>
      </c>
      <c r="C825" s="6245" t="s">
        <v>3063</v>
      </c>
      <c r="D825" s="6245" t="s">
        <v>3064</v>
      </c>
      <c r="E825" s="6245" t="s">
        <v>3065</v>
      </c>
      <c r="F825" s="6245" t="s">
        <v>2197</v>
      </c>
      <c r="G825" s="6245" t="s">
        <v>3066</v>
      </c>
      <c r="H825" s="6245" t="s">
        <v>24</v>
      </c>
      <c r="I825" s="6245" t="s">
        <v>798</v>
      </c>
    </row>
    <row customHeight="1" ht="11.25">
      <c r="A826" s="6245" t="s">
        <v>2183</v>
      </c>
      <c r="B826" s="6245" t="s">
        <v>14</v>
      </c>
      <c r="C826" s="6245" t="s">
        <v>3067</v>
      </c>
      <c r="D826" s="6245" t="s">
        <v>3068</v>
      </c>
      <c r="E826" s="6245" t="s">
        <v>3069</v>
      </c>
      <c r="F826" s="6245" t="s">
        <v>2437</v>
      </c>
      <c r="G826" s="6245" t="s">
        <v>3070</v>
      </c>
      <c r="H826" s="6245" t="s">
        <v>3071</v>
      </c>
      <c r="I826" s="6245" t="s">
        <v>798</v>
      </c>
    </row>
    <row customHeight="1" ht="11.25">
      <c r="A827" s="6245" t="s">
        <v>2183</v>
      </c>
      <c r="B827" s="6245" t="s">
        <v>14</v>
      </c>
      <c r="C827" s="6245" t="s">
        <v>3072</v>
      </c>
      <c r="D827" s="6245" t="s">
        <v>3073</v>
      </c>
      <c r="E827" s="6245" t="s">
        <v>3074</v>
      </c>
      <c r="F827" s="6245" t="s">
        <v>3075</v>
      </c>
      <c r="G827" s="6245" t="s">
        <v>3076</v>
      </c>
      <c r="H827" s="6245" t="s">
        <v>24</v>
      </c>
      <c r="I827" s="6245" t="s">
        <v>798</v>
      </c>
    </row>
    <row customHeight="1" ht="11.25">
      <c r="A828" s="6245" t="s">
        <v>2183</v>
      </c>
      <c r="B828" s="6245" t="s">
        <v>14</v>
      </c>
      <c r="C828" s="6245" t="s">
        <v>3077</v>
      </c>
      <c r="D828" s="6245" t="s">
        <v>3078</v>
      </c>
      <c r="E828" s="6245" t="s">
        <v>3079</v>
      </c>
      <c r="F828" s="6245" t="s">
        <v>2560</v>
      </c>
      <c r="G828" s="6245" t="s">
        <v>3080</v>
      </c>
      <c r="H828" s="6245" t="s">
        <v>3081</v>
      </c>
      <c r="I828" s="6245" t="s">
        <v>798</v>
      </c>
    </row>
    <row customHeight="1" ht="11.25">
      <c r="A829" s="6245" t="s">
        <v>2183</v>
      </c>
      <c r="B829" s="6245" t="s">
        <v>14</v>
      </c>
      <c r="C829" s="6245" t="s">
        <v>3082</v>
      </c>
      <c r="D829" s="6245" t="s">
        <v>3083</v>
      </c>
      <c r="E829" s="6245" t="s">
        <v>3084</v>
      </c>
      <c r="F829" s="6245" t="s">
        <v>3085</v>
      </c>
      <c r="G829" s="6245" t="s">
        <v>3086</v>
      </c>
      <c r="H829" s="6245" t="s">
        <v>24</v>
      </c>
      <c r="I829" s="6245" t="s">
        <v>798</v>
      </c>
    </row>
    <row customHeight="1" ht="11.25">
      <c r="A830" s="6245" t="s">
        <v>2183</v>
      </c>
      <c r="B830" s="6245" t="s">
        <v>14</v>
      </c>
      <c r="C830" s="6245" t="s">
        <v>3087</v>
      </c>
      <c r="D830" s="6245" t="s">
        <v>3088</v>
      </c>
      <c r="E830" s="6245" t="s">
        <v>3089</v>
      </c>
      <c r="F830" s="6245" t="s">
        <v>2586</v>
      </c>
      <c r="G830" s="6245" t="s">
        <v>3090</v>
      </c>
      <c r="H830" s="6245" t="s">
        <v>24</v>
      </c>
      <c r="I830" s="6245" t="s">
        <v>798</v>
      </c>
    </row>
    <row customHeight="1" ht="11.25">
      <c r="A831" s="6245" t="s">
        <v>2183</v>
      </c>
      <c r="B831" s="6245" t="s">
        <v>14</v>
      </c>
      <c r="C831" s="6245" t="s">
        <v>3091</v>
      </c>
      <c r="D831" s="6245" t="s">
        <v>3092</v>
      </c>
      <c r="E831" s="6245" t="s">
        <v>3093</v>
      </c>
      <c r="F831" s="6245" t="s">
        <v>2308</v>
      </c>
      <c r="G831" s="6245" t="s">
        <v>3094</v>
      </c>
      <c r="H831" s="6245" t="s">
        <v>24</v>
      </c>
      <c r="I831" s="6245" t="s">
        <v>798</v>
      </c>
    </row>
    <row customHeight="1" ht="11.25">
      <c r="A832" s="6245" t="s">
        <v>2183</v>
      </c>
      <c r="B832" s="6245" t="s">
        <v>14</v>
      </c>
      <c r="C832" s="6245" t="s">
        <v>3095</v>
      </c>
      <c r="D832" s="6245" t="s">
        <v>3096</v>
      </c>
      <c r="E832" s="6245" t="s">
        <v>3097</v>
      </c>
      <c r="F832" s="6245" t="s">
        <v>2385</v>
      </c>
      <c r="G832" s="6245" t="s">
        <v>3098</v>
      </c>
      <c r="H832" s="6245" t="s">
        <v>3099</v>
      </c>
      <c r="I832" s="6245" t="s">
        <v>798</v>
      </c>
    </row>
    <row customHeight="1" ht="11.25">
      <c r="A833" s="6245" t="s">
        <v>2183</v>
      </c>
      <c r="B833" s="6245" t="s">
        <v>14</v>
      </c>
      <c r="C833" s="6245" t="s">
        <v>3100</v>
      </c>
      <c r="D833" s="6245" t="s">
        <v>3101</v>
      </c>
      <c r="E833" s="6245" t="s">
        <v>3102</v>
      </c>
      <c r="F833" s="6245" t="s">
        <v>2586</v>
      </c>
      <c r="G833" s="6245" t="s">
        <v>3103</v>
      </c>
      <c r="H833" s="6245" t="s">
        <v>24</v>
      </c>
      <c r="I833" s="6245" t="s">
        <v>798</v>
      </c>
    </row>
    <row customHeight="1" ht="11.25">
      <c r="A834" s="6245" t="s">
        <v>2183</v>
      </c>
      <c r="B834" s="6245" t="s">
        <v>14</v>
      </c>
      <c r="C834" s="6245" t="s">
        <v>3104</v>
      </c>
      <c r="D834" s="6245" t="s">
        <v>3105</v>
      </c>
      <c r="E834" s="6245" t="s">
        <v>3106</v>
      </c>
      <c r="F834" s="6245" t="s">
        <v>2242</v>
      </c>
      <c r="G834" s="6245" t="s">
        <v>24</v>
      </c>
      <c r="H834" s="6245" t="s">
        <v>24</v>
      </c>
      <c r="I834" s="6245" t="s">
        <v>798</v>
      </c>
    </row>
    <row customHeight="1" ht="11.25">
      <c r="A835" s="6245" t="s">
        <v>2183</v>
      </c>
      <c r="B835" s="6245" t="s">
        <v>14</v>
      </c>
      <c r="C835" s="6245" t="s">
        <v>3107</v>
      </c>
      <c r="D835" s="6245" t="s">
        <v>3108</v>
      </c>
      <c r="E835" s="6245" t="s">
        <v>3109</v>
      </c>
      <c r="F835" s="6245" t="s">
        <v>2327</v>
      </c>
      <c r="G835" s="6245" t="s">
        <v>3110</v>
      </c>
      <c r="H835" s="6245" t="s">
        <v>24</v>
      </c>
      <c r="I835" s="6245" t="s">
        <v>798</v>
      </c>
    </row>
    <row customHeight="1" ht="11.25">
      <c r="A836" s="6245" t="s">
        <v>2183</v>
      </c>
      <c r="B836" s="6245" t="s">
        <v>14</v>
      </c>
      <c r="C836" s="6245" t="s">
        <v>3111</v>
      </c>
      <c r="D836" s="6245" t="s">
        <v>3112</v>
      </c>
      <c r="E836" s="6245" t="s">
        <v>3113</v>
      </c>
      <c r="F836" s="6245" t="s">
        <v>2560</v>
      </c>
      <c r="G836" s="6245" t="s">
        <v>3114</v>
      </c>
      <c r="H836" s="6245" t="s">
        <v>24</v>
      </c>
      <c r="I836" s="6245" t="s">
        <v>798</v>
      </c>
    </row>
    <row customHeight="1" ht="11.25">
      <c r="A837" s="6245" t="s">
        <v>2183</v>
      </c>
      <c r="B837" s="6245" t="s">
        <v>14</v>
      </c>
      <c r="C837" s="6245" t="s">
        <v>3115</v>
      </c>
      <c r="D837" s="6245" t="s">
        <v>3116</v>
      </c>
      <c r="E837" s="6245" t="s">
        <v>3117</v>
      </c>
      <c r="F837" s="6245" t="s">
        <v>2340</v>
      </c>
      <c r="G837" s="6245" t="s">
        <v>3118</v>
      </c>
      <c r="H837" s="6245" t="s">
        <v>24</v>
      </c>
      <c r="I837" s="6245" t="s">
        <v>798</v>
      </c>
    </row>
    <row customHeight="1" ht="11.25">
      <c r="A838" s="6245" t="s">
        <v>2183</v>
      </c>
      <c r="B838" s="6245" t="s">
        <v>14</v>
      </c>
      <c r="C838" s="6245" t="s">
        <v>3119</v>
      </c>
      <c r="D838" s="6245" t="s">
        <v>3120</v>
      </c>
      <c r="E838" s="6245" t="s">
        <v>3121</v>
      </c>
      <c r="F838" s="6245" t="s">
        <v>3122</v>
      </c>
      <c r="G838" s="6245" t="s">
        <v>3123</v>
      </c>
      <c r="H838" s="6245" t="s">
        <v>3124</v>
      </c>
      <c r="I838" s="6245" t="s">
        <v>798</v>
      </c>
    </row>
    <row customHeight="1" ht="11.25">
      <c r="A839" s="6245" t="s">
        <v>2183</v>
      </c>
      <c r="B839" s="6245" t="s">
        <v>14</v>
      </c>
      <c r="C839" s="6245" t="s">
        <v>3125</v>
      </c>
      <c r="D839" s="6245" t="s">
        <v>3126</v>
      </c>
      <c r="E839" s="6245" t="s">
        <v>3127</v>
      </c>
      <c r="F839" s="6245" t="s">
        <v>3128</v>
      </c>
      <c r="G839" s="6245" t="s">
        <v>3129</v>
      </c>
      <c r="H839" s="6245" t="s">
        <v>24</v>
      </c>
      <c r="I839" s="6245" t="s">
        <v>798</v>
      </c>
    </row>
    <row customHeight="1" ht="11.25">
      <c r="A840" s="6245" t="s">
        <v>2183</v>
      </c>
      <c r="B840" s="6245" t="s">
        <v>14</v>
      </c>
      <c r="C840" s="6245" t="s">
        <v>3130</v>
      </c>
      <c r="D840" s="6245" t="s">
        <v>3131</v>
      </c>
      <c r="E840" s="6245" t="s">
        <v>3132</v>
      </c>
      <c r="F840" s="6245" t="s">
        <v>2560</v>
      </c>
      <c r="G840" s="6245" t="s">
        <v>3133</v>
      </c>
      <c r="H840" s="6245" t="s">
        <v>24</v>
      </c>
      <c r="I840" s="6245" t="s">
        <v>798</v>
      </c>
    </row>
    <row customHeight="1" ht="11.25">
      <c r="A841" s="6245" t="s">
        <v>2183</v>
      </c>
      <c r="B841" s="6245" t="s">
        <v>14</v>
      </c>
      <c r="C841" s="6245" t="s">
        <v>3134</v>
      </c>
      <c r="D841" s="6245" t="s">
        <v>3135</v>
      </c>
      <c r="E841" s="6245" t="s">
        <v>3136</v>
      </c>
      <c r="F841" s="6245" t="s">
        <v>2586</v>
      </c>
      <c r="G841" s="6245" t="s">
        <v>3137</v>
      </c>
      <c r="H841" s="6245" t="s">
        <v>24</v>
      </c>
      <c r="I841" s="6245" t="s">
        <v>798</v>
      </c>
    </row>
    <row customHeight="1" ht="11.25">
      <c r="A842" s="6245" t="s">
        <v>2183</v>
      </c>
      <c r="B842" s="6245" t="s">
        <v>14</v>
      </c>
      <c r="C842" s="6245" t="s">
        <v>3138</v>
      </c>
      <c r="D842" s="6245" t="s">
        <v>3139</v>
      </c>
      <c r="E842" s="6245" t="s">
        <v>3140</v>
      </c>
      <c r="F842" s="6245" t="s">
        <v>3122</v>
      </c>
      <c r="G842" s="6245" t="s">
        <v>3141</v>
      </c>
      <c r="H842" s="6245" t="s">
        <v>24</v>
      </c>
      <c r="I842" s="6245" t="s">
        <v>798</v>
      </c>
    </row>
    <row customHeight="1" ht="11.25">
      <c r="A843" s="6245" t="s">
        <v>2183</v>
      </c>
      <c r="B843" s="6245" t="s">
        <v>14</v>
      </c>
      <c r="C843" s="6245" t="s">
        <v>3142</v>
      </c>
      <c r="D843" s="6245" t="s">
        <v>3143</v>
      </c>
      <c r="E843" s="6245" t="s">
        <v>3144</v>
      </c>
      <c r="F843" s="6245" t="s">
        <v>2420</v>
      </c>
      <c r="G843" s="6245" t="s">
        <v>3145</v>
      </c>
      <c r="H843" s="6245" t="s">
        <v>24</v>
      </c>
      <c r="I843" s="6245" t="s">
        <v>798</v>
      </c>
    </row>
    <row customHeight="1" ht="11.25">
      <c r="A844" s="6245" t="s">
        <v>2183</v>
      </c>
      <c r="B844" s="6245" t="s">
        <v>14</v>
      </c>
      <c r="C844" s="6245" t="s">
        <v>3146</v>
      </c>
      <c r="D844" s="6245" t="s">
        <v>3147</v>
      </c>
      <c r="E844" s="6245" t="s">
        <v>3148</v>
      </c>
      <c r="F844" s="6245" t="s">
        <v>3149</v>
      </c>
      <c r="G844" s="6245" t="s">
        <v>24</v>
      </c>
      <c r="H844" s="6245" t="s">
        <v>24</v>
      </c>
      <c r="I844" s="6245" t="s">
        <v>798</v>
      </c>
    </row>
    <row customHeight="1" ht="11.25">
      <c r="A845" s="6245" t="s">
        <v>2183</v>
      </c>
      <c r="B845" s="6245" t="s">
        <v>14</v>
      </c>
      <c r="C845" s="6245" t="s">
        <v>3150</v>
      </c>
      <c r="D845" s="6245" t="s">
        <v>3151</v>
      </c>
      <c r="E845" s="6245" t="s">
        <v>3152</v>
      </c>
      <c r="F845" s="6245" t="s">
        <v>2437</v>
      </c>
      <c r="G845" s="6245" t="s">
        <v>3153</v>
      </c>
      <c r="H845" s="6245" t="s">
        <v>24</v>
      </c>
      <c r="I845" s="6245" t="s">
        <v>798</v>
      </c>
    </row>
    <row customHeight="1" ht="11.25">
      <c r="A846" s="6245" t="s">
        <v>2183</v>
      </c>
      <c r="B846" s="6245" t="s">
        <v>14</v>
      </c>
      <c r="C846" s="6245" t="s">
        <v>3154</v>
      </c>
      <c r="D846" s="6245" t="s">
        <v>3155</v>
      </c>
      <c r="E846" s="6245" t="s">
        <v>3156</v>
      </c>
      <c r="F846" s="6245" t="s">
        <v>2560</v>
      </c>
      <c r="G846" s="6245" t="s">
        <v>24</v>
      </c>
      <c r="H846" s="6245" t="s">
        <v>3157</v>
      </c>
      <c r="I846" s="6245" t="s">
        <v>798</v>
      </c>
    </row>
    <row customHeight="1" ht="11.25">
      <c r="A847" s="6245" t="s">
        <v>2183</v>
      </c>
      <c r="B847" s="6245" t="s">
        <v>14</v>
      </c>
      <c r="C847" s="6245" t="s">
        <v>3158</v>
      </c>
      <c r="D847" s="6245" t="s">
        <v>3159</v>
      </c>
      <c r="E847" s="6245" t="s">
        <v>3160</v>
      </c>
      <c r="F847" s="6245" t="s">
        <v>2313</v>
      </c>
      <c r="G847" s="6245" t="s">
        <v>24</v>
      </c>
      <c r="H847" s="6245" t="s">
        <v>24</v>
      </c>
      <c r="I847" s="6245" t="s">
        <v>798</v>
      </c>
    </row>
    <row customHeight="1" ht="11.25">
      <c r="A848" s="6245" t="s">
        <v>2183</v>
      </c>
      <c r="B848" s="6245" t="s">
        <v>14</v>
      </c>
      <c r="C848" s="6245" t="s">
        <v>3161</v>
      </c>
      <c r="D848" s="6245" t="s">
        <v>3162</v>
      </c>
      <c r="E848" s="6245" t="s">
        <v>3163</v>
      </c>
      <c r="F848" s="6245" t="s">
        <v>3164</v>
      </c>
      <c r="G848" s="6245" t="s">
        <v>24</v>
      </c>
      <c r="H848" s="6245" t="s">
        <v>24</v>
      </c>
      <c r="I848" s="6245" t="s">
        <v>798</v>
      </c>
    </row>
    <row customHeight="1" ht="11.25">
      <c r="A849" s="6245" t="s">
        <v>2183</v>
      </c>
      <c r="B849" s="6245" t="s">
        <v>14</v>
      </c>
      <c r="C849" s="6245" t="s">
        <v>3165</v>
      </c>
      <c r="D849" s="6245" t="s">
        <v>3166</v>
      </c>
      <c r="E849" s="6245" t="s">
        <v>3167</v>
      </c>
      <c r="F849" s="6245" t="s">
        <v>2212</v>
      </c>
      <c r="G849" s="6245" t="s">
        <v>24</v>
      </c>
      <c r="H849" s="6245" t="s">
        <v>24</v>
      </c>
      <c r="I849" s="6245" t="s">
        <v>798</v>
      </c>
    </row>
    <row customHeight="1" ht="11.25">
      <c r="A850" s="6245" t="s">
        <v>2183</v>
      </c>
      <c r="B850" s="6245" t="s">
        <v>14</v>
      </c>
      <c r="C850" s="6245" t="s">
        <v>3168</v>
      </c>
      <c r="D850" s="6245" t="s">
        <v>3169</v>
      </c>
      <c r="E850" s="6245" t="s">
        <v>3170</v>
      </c>
      <c r="F850" s="6245" t="s">
        <v>2242</v>
      </c>
      <c r="G850" s="6245" t="s">
        <v>3171</v>
      </c>
      <c r="H850" s="6245" t="s">
        <v>24</v>
      </c>
      <c r="I850" s="6245" t="s">
        <v>798</v>
      </c>
    </row>
    <row customHeight="1" ht="11.25">
      <c r="A851" s="6245" t="s">
        <v>2183</v>
      </c>
      <c r="B851" s="6245" t="s">
        <v>14</v>
      </c>
      <c r="C851" s="6245" t="s">
        <v>3172</v>
      </c>
      <c r="D851" s="6245" t="s">
        <v>3173</v>
      </c>
      <c r="E851" s="6245" t="s">
        <v>3174</v>
      </c>
      <c r="F851" s="6245" t="s">
        <v>2385</v>
      </c>
      <c r="G851" s="6245" t="s">
        <v>24</v>
      </c>
      <c r="H851" s="6245" t="s">
        <v>24</v>
      </c>
      <c r="I851" s="6245" t="s">
        <v>798</v>
      </c>
    </row>
    <row customHeight="1" ht="11.25">
      <c r="A852" s="6245" t="s">
        <v>2183</v>
      </c>
      <c r="B852" s="6245" t="s">
        <v>14</v>
      </c>
      <c r="C852" s="6245" t="s">
        <v>3175</v>
      </c>
      <c r="D852" s="6245" t="s">
        <v>3176</v>
      </c>
      <c r="E852" s="6245" t="s">
        <v>3177</v>
      </c>
      <c r="F852" s="6245" t="s">
        <v>2720</v>
      </c>
      <c r="G852" s="6245" t="s">
        <v>24</v>
      </c>
      <c r="H852" s="6245" t="s">
        <v>24</v>
      </c>
      <c r="I852" s="6245" t="s">
        <v>798</v>
      </c>
    </row>
    <row customHeight="1" ht="11.25">
      <c r="A853" s="6245" t="s">
        <v>2183</v>
      </c>
      <c r="B853" s="6245" t="s">
        <v>14</v>
      </c>
      <c r="C853" s="6245" t="s">
        <v>3178</v>
      </c>
      <c r="D853" s="6245" t="s">
        <v>3179</v>
      </c>
      <c r="E853" s="6245" t="s">
        <v>3180</v>
      </c>
      <c r="F853" s="6245" t="s">
        <v>3181</v>
      </c>
      <c r="G853" s="6245" t="s">
        <v>24</v>
      </c>
      <c r="H853" s="6245" t="s">
        <v>24</v>
      </c>
      <c r="I853" s="6245" t="s">
        <v>798</v>
      </c>
    </row>
    <row customHeight="1" ht="11.25">
      <c r="A854" s="6245" t="s">
        <v>2183</v>
      </c>
      <c r="B854" s="6245" t="s">
        <v>14</v>
      </c>
      <c r="C854" s="6245" t="s">
        <v>3182</v>
      </c>
      <c r="D854" s="6245" t="s">
        <v>3183</v>
      </c>
      <c r="E854" s="6245" t="s">
        <v>3184</v>
      </c>
      <c r="F854" s="6245" t="s">
        <v>3185</v>
      </c>
      <c r="G854" s="6245" t="s">
        <v>24</v>
      </c>
      <c r="H854" s="6245" t="s">
        <v>24</v>
      </c>
      <c r="I854" s="6245" t="s">
        <v>798</v>
      </c>
    </row>
    <row customHeight="1" ht="11.25">
      <c r="A855" s="6245" t="s">
        <v>2183</v>
      </c>
      <c r="B855" s="6245" t="s">
        <v>14</v>
      </c>
      <c r="C855" s="6245" t="s">
        <v>3186</v>
      </c>
      <c r="D855" s="6245" t="s">
        <v>3187</v>
      </c>
      <c r="E855" s="6245" t="s">
        <v>3188</v>
      </c>
      <c r="F855" s="6245" t="s">
        <v>2291</v>
      </c>
      <c r="G855" s="6245" t="s">
        <v>24</v>
      </c>
      <c r="H855" s="6245" t="s">
        <v>24</v>
      </c>
      <c r="I855" s="6245" t="s">
        <v>798</v>
      </c>
    </row>
    <row customHeight="1" ht="11.25">
      <c r="A856" s="6245" t="s">
        <v>2183</v>
      </c>
      <c r="B856" s="6245" t="s">
        <v>14</v>
      </c>
      <c r="C856" s="6245" t="s">
        <v>3189</v>
      </c>
      <c r="D856" s="6245" t="s">
        <v>3190</v>
      </c>
      <c r="E856" s="6245" t="s">
        <v>3191</v>
      </c>
      <c r="F856" s="6245" t="s">
        <v>2291</v>
      </c>
      <c r="G856" s="6245" t="s">
        <v>3192</v>
      </c>
      <c r="H856" s="6245" t="s">
        <v>24</v>
      </c>
      <c r="I856" s="6245" t="s">
        <v>798</v>
      </c>
    </row>
    <row customHeight="1" ht="11.25">
      <c r="A857" s="6245" t="s">
        <v>2183</v>
      </c>
      <c r="B857" s="6245" t="s">
        <v>14</v>
      </c>
      <c r="C857" s="6245" t="s">
        <v>3197</v>
      </c>
      <c r="D857" s="6245" t="s">
        <v>3198</v>
      </c>
      <c r="E857" s="6245" t="s">
        <v>3199</v>
      </c>
      <c r="F857" s="6245" t="s">
        <v>3200</v>
      </c>
      <c r="G857" s="6245" t="s">
        <v>24</v>
      </c>
      <c r="H857" s="6245" t="s">
        <v>24</v>
      </c>
      <c r="I857" s="6245" t="s">
        <v>798</v>
      </c>
    </row>
    <row customHeight="1" ht="11.25">
      <c r="A858" s="6245" t="s">
        <v>2183</v>
      </c>
      <c r="B858" s="6245" t="s">
        <v>14</v>
      </c>
      <c r="C858" s="6245" t="s">
        <v>3201</v>
      </c>
      <c r="D858" s="6245" t="s">
        <v>3202</v>
      </c>
      <c r="E858" s="6245" t="s">
        <v>2846</v>
      </c>
      <c r="F858" s="6245" t="s">
        <v>3203</v>
      </c>
      <c r="G858" s="6245" t="s">
        <v>24</v>
      </c>
      <c r="H858" s="6245" t="s">
        <v>24</v>
      </c>
      <c r="I858" s="6245" t="s">
        <v>798</v>
      </c>
    </row>
    <row customHeight="1" ht="11.25">
      <c r="A859" s="6245" t="s">
        <v>2183</v>
      </c>
      <c r="B859" s="6245" t="s">
        <v>14</v>
      </c>
      <c r="C859" s="6245" t="s">
        <v>3204</v>
      </c>
      <c r="D859" s="6245" t="s">
        <v>3205</v>
      </c>
      <c r="E859" s="6245" t="s">
        <v>2846</v>
      </c>
      <c r="F859" s="6245" t="s">
        <v>3206</v>
      </c>
      <c r="G859" s="6245" t="s">
        <v>3207</v>
      </c>
      <c r="H859" s="6245" t="s">
        <v>24</v>
      </c>
      <c r="I859" s="6245" t="s">
        <v>798</v>
      </c>
    </row>
    <row customHeight="1" ht="11.25">
      <c r="A860" s="6245" t="s">
        <v>2183</v>
      </c>
      <c r="B860" s="6245" t="s">
        <v>14</v>
      </c>
      <c r="C860" s="6245" t="s">
        <v>3216</v>
      </c>
      <c r="D860" s="6245" t="s">
        <v>3217</v>
      </c>
      <c r="E860" s="6245" t="s">
        <v>3218</v>
      </c>
      <c r="F860" s="6245" t="s">
        <v>2402</v>
      </c>
      <c r="G860" s="6245" t="s">
        <v>2619</v>
      </c>
      <c r="H860" s="6245" t="s">
        <v>24</v>
      </c>
      <c r="I860" s="6245" t="s">
        <v>798</v>
      </c>
    </row>
    <row customHeight="1" ht="11.25">
      <c r="A861" s="6245" t="s">
        <v>2183</v>
      </c>
      <c r="B861" s="6245" t="s">
        <v>14</v>
      </c>
      <c r="C861" s="6245" t="s">
        <v>3232</v>
      </c>
      <c r="D861" s="6245" t="s">
        <v>3233</v>
      </c>
      <c r="E861" s="6245" t="s">
        <v>3234</v>
      </c>
      <c r="F861" s="6245" t="s">
        <v>2452</v>
      </c>
      <c r="G861" s="6245" t="s">
        <v>24</v>
      </c>
      <c r="H861" s="6245" t="s">
        <v>24</v>
      </c>
      <c r="I861" s="6245" t="s">
        <v>798</v>
      </c>
    </row>
    <row customHeight="1" ht="11.25">
      <c r="A862" s="6245" t="s">
        <v>2183</v>
      </c>
      <c r="B862" s="6245" t="s">
        <v>14</v>
      </c>
      <c r="C862" s="6245" t="s">
        <v>3238</v>
      </c>
      <c r="D862" s="6245" t="s">
        <v>3239</v>
      </c>
      <c r="E862" s="6245" t="s">
        <v>3240</v>
      </c>
      <c r="F862" s="6245" t="s">
        <v>2197</v>
      </c>
      <c r="G862" s="6245" t="s">
        <v>3241</v>
      </c>
      <c r="H862" s="6245" t="s">
        <v>24</v>
      </c>
      <c r="I862" s="6245" t="s">
        <v>798</v>
      </c>
    </row>
    <row customHeight="1" ht="11.25">
      <c r="A863" s="6245" t="s">
        <v>2183</v>
      </c>
      <c r="B863" s="6245" t="s">
        <v>14</v>
      </c>
      <c r="C863" s="6245" t="s">
        <v>3245</v>
      </c>
      <c r="D863" s="6245" t="s">
        <v>3246</v>
      </c>
      <c r="E863" s="6245" t="s">
        <v>3247</v>
      </c>
      <c r="F863" s="6245" t="s">
        <v>3248</v>
      </c>
      <c r="G863" s="6245" t="s">
        <v>24</v>
      </c>
      <c r="H863" s="6245" t="s">
        <v>24</v>
      </c>
      <c r="I863" s="6245" t="s">
        <v>798</v>
      </c>
    </row>
    <row customHeight="1" ht="11.25">
      <c r="A864" s="6245" t="s">
        <v>2183</v>
      </c>
      <c r="B864" s="6245" t="s">
        <v>14</v>
      </c>
      <c r="C864" s="6245" t="s">
        <v>3249</v>
      </c>
      <c r="D864" s="6245" t="s">
        <v>3250</v>
      </c>
      <c r="E864" s="6245" t="s">
        <v>3251</v>
      </c>
      <c r="F864" s="6245" t="s">
        <v>2647</v>
      </c>
      <c r="G864" s="6245" t="s">
        <v>24</v>
      </c>
      <c r="H864" s="6245" t="s">
        <v>24</v>
      </c>
      <c r="I864" s="6245" t="s">
        <v>798</v>
      </c>
    </row>
    <row customHeight="1" ht="11.25">
      <c r="A865" s="6245" t="s">
        <v>2183</v>
      </c>
      <c r="B865" s="6245" t="s">
        <v>14</v>
      </c>
      <c r="C865" s="6245" t="s">
        <v>3252</v>
      </c>
      <c r="D865" s="6245" t="s">
        <v>3253</v>
      </c>
      <c r="E865" s="6245" t="s">
        <v>3254</v>
      </c>
      <c r="F865" s="6245" t="s">
        <v>2212</v>
      </c>
      <c r="G865" s="6245" t="s">
        <v>24</v>
      </c>
      <c r="H865" s="6245" t="s">
        <v>24</v>
      </c>
      <c r="I865" s="6245" t="s">
        <v>798</v>
      </c>
    </row>
    <row customHeight="1" ht="11.25">
      <c r="A866" s="6245" t="s">
        <v>2183</v>
      </c>
      <c r="B866" s="6245" t="s">
        <v>14</v>
      </c>
      <c r="C866" s="6245" t="s">
        <v>3255</v>
      </c>
      <c r="D866" s="6245" t="s">
        <v>3256</v>
      </c>
      <c r="E866" s="6245" t="s">
        <v>3257</v>
      </c>
      <c r="F866" s="6245" t="s">
        <v>2818</v>
      </c>
      <c r="G866" s="6245" t="s">
        <v>3258</v>
      </c>
      <c r="H866" s="6245" t="s">
        <v>24</v>
      </c>
      <c r="I866" s="6245" t="s">
        <v>798</v>
      </c>
    </row>
    <row customHeight="1" ht="11.25">
      <c r="A867" s="6245" t="s">
        <v>2183</v>
      </c>
      <c r="B867" s="6245" t="s">
        <v>14</v>
      </c>
      <c r="C867" s="6245" t="s">
        <v>3274</v>
      </c>
      <c r="D867" s="6245" t="s">
        <v>3275</v>
      </c>
      <c r="E867" s="6245" t="s">
        <v>3276</v>
      </c>
      <c r="F867" s="6245" t="s">
        <v>2560</v>
      </c>
      <c r="G867" s="6245" t="s">
        <v>3277</v>
      </c>
      <c r="H867" s="6245" t="s">
        <v>24</v>
      </c>
      <c r="I867" s="6245" t="s">
        <v>798</v>
      </c>
    </row>
    <row customHeight="1" ht="11.25">
      <c r="A868" s="6245" t="s">
        <v>2183</v>
      </c>
      <c r="B868" s="6245" t="s">
        <v>14</v>
      </c>
      <c r="C868" s="6245" t="s">
        <v>3281</v>
      </c>
      <c r="D868" s="6245" t="s">
        <v>3282</v>
      </c>
      <c r="E868" s="6245" t="s">
        <v>3283</v>
      </c>
      <c r="F868" s="6245" t="s">
        <v>2212</v>
      </c>
      <c r="G868" s="6245" t="s">
        <v>24</v>
      </c>
      <c r="H868" s="6245" t="s">
        <v>24</v>
      </c>
      <c r="I868" s="6245" t="s">
        <v>798</v>
      </c>
    </row>
    <row customHeight="1" ht="11.25">
      <c r="A869" s="6245" t="s">
        <v>2183</v>
      </c>
      <c r="B869" s="6245" t="s">
        <v>14</v>
      </c>
      <c r="C869" s="6245" t="s">
        <v>3284</v>
      </c>
      <c r="D869" s="6245" t="s">
        <v>3285</v>
      </c>
      <c r="E869" s="6245" t="s">
        <v>3286</v>
      </c>
      <c r="F869" s="6245" t="s">
        <v>2212</v>
      </c>
      <c r="G869" s="6245" t="s">
        <v>24</v>
      </c>
      <c r="H869" s="6245" t="s">
        <v>24</v>
      </c>
      <c r="I869" s="6245" t="s">
        <v>798</v>
      </c>
    </row>
    <row customHeight="1" ht="11.25">
      <c r="A870" s="6245" t="s">
        <v>2183</v>
      </c>
      <c r="B870" s="6245" t="s">
        <v>14</v>
      </c>
      <c r="C870" s="6245" t="s">
        <v>3293</v>
      </c>
      <c r="D870" s="6245" t="s">
        <v>3294</v>
      </c>
      <c r="E870" s="6245" t="s">
        <v>3295</v>
      </c>
      <c r="F870" s="6245" t="s">
        <v>2303</v>
      </c>
      <c r="G870" s="6245" t="s">
        <v>3296</v>
      </c>
      <c r="H870" s="6245" t="s">
        <v>24</v>
      </c>
      <c r="I870" s="6245" t="s">
        <v>798</v>
      </c>
    </row>
    <row customHeight="1" ht="11.25">
      <c r="A871" s="6245" t="s">
        <v>2183</v>
      </c>
      <c r="B871" s="6245" t="s">
        <v>14</v>
      </c>
      <c r="C871" s="6245" t="s">
        <v>3297</v>
      </c>
      <c r="D871" s="6245" t="s">
        <v>3298</v>
      </c>
      <c r="E871" s="6245" t="s">
        <v>3299</v>
      </c>
      <c r="F871" s="6245" t="s">
        <v>2358</v>
      </c>
      <c r="G871" s="6245" t="s">
        <v>24</v>
      </c>
      <c r="H871" s="6245" t="s">
        <v>24</v>
      </c>
      <c r="I871" s="6245" t="s">
        <v>798</v>
      </c>
    </row>
    <row customHeight="1" ht="11.25">
      <c r="A872" s="6245" t="s">
        <v>2183</v>
      </c>
      <c r="B872" s="6245" t="s">
        <v>14</v>
      </c>
      <c r="C872" s="6245" t="s">
        <v>3303</v>
      </c>
      <c r="D872" s="6245" t="s">
        <v>3304</v>
      </c>
      <c r="E872" s="6245" t="s">
        <v>3305</v>
      </c>
      <c r="F872" s="6245" t="s">
        <v>2197</v>
      </c>
      <c r="G872" s="6245" t="s">
        <v>24</v>
      </c>
      <c r="H872" s="6245" t="s">
        <v>24</v>
      </c>
      <c r="I872" s="6245" t="s">
        <v>798</v>
      </c>
    </row>
    <row customHeight="1" ht="11.25">
      <c r="A873" s="6245" t="s">
        <v>2183</v>
      </c>
      <c r="B873" s="6245" t="s">
        <v>14</v>
      </c>
      <c r="C873" s="6245" t="s">
        <v>3312</v>
      </c>
      <c r="D873" s="6245" t="s">
        <v>3313</v>
      </c>
      <c r="E873" s="6245" t="s">
        <v>3314</v>
      </c>
      <c r="F873" s="6245" t="s">
        <v>2327</v>
      </c>
      <c r="G873" s="6245" t="s">
        <v>24</v>
      </c>
      <c r="H873" s="6245" t="s">
        <v>24</v>
      </c>
      <c r="I873" s="6245" t="s">
        <v>798</v>
      </c>
    </row>
    <row customHeight="1" ht="11.25">
      <c r="A874" s="6245" t="s">
        <v>2183</v>
      </c>
      <c r="B874" s="6245" t="s">
        <v>14</v>
      </c>
      <c r="C874" s="6245" t="s">
        <v>3319</v>
      </c>
      <c r="D874" s="6245" t="s">
        <v>3320</v>
      </c>
      <c r="E874" s="6245" t="s">
        <v>3321</v>
      </c>
      <c r="F874" s="6245" t="s">
        <v>2308</v>
      </c>
      <c r="G874" s="6245" t="s">
        <v>3322</v>
      </c>
      <c r="H874" s="6245" t="s">
        <v>24</v>
      </c>
      <c r="I874" s="6245" t="s">
        <v>798</v>
      </c>
    </row>
    <row customHeight="1" ht="11.25">
      <c r="A875" s="6245" t="s">
        <v>2183</v>
      </c>
      <c r="B875" s="6245" t="s">
        <v>14</v>
      </c>
      <c r="C875" s="6245" t="s">
        <v>3323</v>
      </c>
      <c r="D875" s="6245" t="s">
        <v>3324</v>
      </c>
      <c r="E875" s="6245" t="s">
        <v>3325</v>
      </c>
      <c r="F875" s="6245" t="s">
        <v>2308</v>
      </c>
      <c r="G875" s="6245" t="s">
        <v>24</v>
      </c>
      <c r="H875" s="6245" t="s">
        <v>24</v>
      </c>
      <c r="I875" s="6245" t="s">
        <v>798</v>
      </c>
    </row>
    <row customHeight="1" ht="11.25">
      <c r="A876" s="6245" t="s">
        <v>2183</v>
      </c>
      <c r="B876" s="6245" t="s">
        <v>14</v>
      </c>
      <c r="C876" s="6245" t="s">
        <v>3329</v>
      </c>
      <c r="D876" s="6245" t="s">
        <v>3330</v>
      </c>
      <c r="E876" s="6245" t="s">
        <v>3331</v>
      </c>
      <c r="F876" s="6245" t="s">
        <v>2268</v>
      </c>
      <c r="G876" s="6245" t="s">
        <v>3332</v>
      </c>
      <c r="H876" s="6245" t="s">
        <v>24</v>
      </c>
      <c r="I876" s="6245" t="s">
        <v>798</v>
      </c>
    </row>
    <row customHeight="1" ht="11.25">
      <c r="A877" s="6245" t="s">
        <v>2183</v>
      </c>
      <c r="B877" s="6245" t="s">
        <v>14</v>
      </c>
      <c r="C877" s="6245" t="s">
        <v>3337</v>
      </c>
      <c r="D877" s="6245" t="s">
        <v>3338</v>
      </c>
      <c r="E877" s="6245" t="s">
        <v>3339</v>
      </c>
      <c r="F877" s="6245" t="s">
        <v>2291</v>
      </c>
      <c r="G877" s="6245" t="s">
        <v>24</v>
      </c>
      <c r="H877" s="6245" t="s">
        <v>24</v>
      </c>
      <c r="I877" s="6245" t="s">
        <v>798</v>
      </c>
    </row>
    <row customHeight="1" ht="11.25">
      <c r="A878" s="6245" t="s">
        <v>2183</v>
      </c>
      <c r="B878" s="6245" t="s">
        <v>14</v>
      </c>
      <c r="C878" s="6245" t="s">
        <v>3353</v>
      </c>
      <c r="D878" s="6245" t="s">
        <v>3354</v>
      </c>
      <c r="E878" s="6245" t="s">
        <v>3355</v>
      </c>
      <c r="F878" s="6245" t="s">
        <v>2308</v>
      </c>
      <c r="G878" s="6245" t="s">
        <v>3356</v>
      </c>
      <c r="H878" s="6245" t="s">
        <v>24</v>
      </c>
      <c r="I878" s="6245" t="s">
        <v>798</v>
      </c>
    </row>
    <row customHeight="1" ht="11.25">
      <c r="A879" s="6245" t="s">
        <v>2183</v>
      </c>
      <c r="B879" s="6245" t="s">
        <v>14</v>
      </c>
      <c r="C879" s="6245" t="s">
        <v>3357</v>
      </c>
      <c r="D879" s="6245" t="s">
        <v>3358</v>
      </c>
      <c r="E879" s="6245" t="s">
        <v>3359</v>
      </c>
      <c r="F879" s="6245" t="s">
        <v>2291</v>
      </c>
      <c r="G879" s="6245" t="s">
        <v>24</v>
      </c>
      <c r="H879" s="6245" t="s">
        <v>24</v>
      </c>
      <c r="I879" s="6245" t="s">
        <v>798</v>
      </c>
    </row>
    <row customHeight="1" ht="11.25">
      <c r="A880" s="6245" t="s">
        <v>2183</v>
      </c>
      <c r="B880" s="6245" t="s">
        <v>14</v>
      </c>
      <c r="C880" s="6245" t="s">
        <v>3368</v>
      </c>
      <c r="D880" s="6245" t="s">
        <v>3369</v>
      </c>
      <c r="E880" s="6245" t="s">
        <v>3370</v>
      </c>
      <c r="F880" s="6245" t="s">
        <v>2197</v>
      </c>
      <c r="G880" s="6245" t="s">
        <v>24</v>
      </c>
      <c r="H880" s="6245" t="s">
        <v>24</v>
      </c>
      <c r="I880" s="6245" t="s">
        <v>798</v>
      </c>
    </row>
    <row customHeight="1" ht="11.25">
      <c r="A881" s="6245" t="s">
        <v>2183</v>
      </c>
      <c r="B881" s="6245" t="s">
        <v>14</v>
      </c>
      <c r="C881" s="6245" t="s">
        <v>3371</v>
      </c>
      <c r="D881" s="6245" t="s">
        <v>3372</v>
      </c>
      <c r="E881" s="6245" t="s">
        <v>3373</v>
      </c>
      <c r="F881" s="6245" t="s">
        <v>2197</v>
      </c>
      <c r="G881" s="6245" t="s">
        <v>3374</v>
      </c>
      <c r="H881" s="6245" t="s">
        <v>24</v>
      </c>
      <c r="I881" s="6245" t="s">
        <v>798</v>
      </c>
    </row>
    <row customHeight="1" ht="11.25">
      <c r="A882" s="6245" t="s">
        <v>2183</v>
      </c>
      <c r="B882" s="6245" t="s">
        <v>14</v>
      </c>
      <c r="C882" s="6245" t="s">
        <v>3375</v>
      </c>
      <c r="D882" s="6245" t="s">
        <v>3376</v>
      </c>
      <c r="E882" s="6245" t="s">
        <v>3377</v>
      </c>
      <c r="F882" s="6245" t="s">
        <v>2217</v>
      </c>
      <c r="G882" s="6245" t="s">
        <v>24</v>
      </c>
      <c r="H882" s="6245" t="s">
        <v>24</v>
      </c>
      <c r="I882" s="6245" t="s">
        <v>798</v>
      </c>
    </row>
    <row customHeight="1" ht="11.25">
      <c r="A883" s="6245" t="s">
        <v>2183</v>
      </c>
      <c r="B883" s="6245" t="s">
        <v>14</v>
      </c>
      <c r="C883" s="6245" t="s">
        <v>3378</v>
      </c>
      <c r="D883" s="6245" t="s">
        <v>3379</v>
      </c>
      <c r="E883" s="6245" t="s">
        <v>3380</v>
      </c>
      <c r="F883" s="6245" t="s">
        <v>2452</v>
      </c>
      <c r="G883" s="6245" t="s">
        <v>2515</v>
      </c>
      <c r="H883" s="6245" t="s">
        <v>24</v>
      </c>
      <c r="I883" s="6245" t="s">
        <v>798</v>
      </c>
    </row>
    <row customHeight="1" ht="11.25">
      <c r="A884" s="6245" t="s">
        <v>2183</v>
      </c>
      <c r="B884" s="6245" t="s">
        <v>14</v>
      </c>
      <c r="C884" s="6245" t="s">
        <v>3381</v>
      </c>
      <c r="D884" s="6245" t="s">
        <v>3382</v>
      </c>
      <c r="E884" s="6245" t="s">
        <v>3383</v>
      </c>
      <c r="F884" s="6245" t="s">
        <v>2690</v>
      </c>
      <c r="G884" s="6245" t="s">
        <v>3384</v>
      </c>
      <c r="H884" s="6245" t="s">
        <v>24</v>
      </c>
      <c r="I884" s="6245" t="s">
        <v>798</v>
      </c>
    </row>
    <row customHeight="1" ht="11.25">
      <c r="A885" s="6245" t="s">
        <v>2183</v>
      </c>
      <c r="B885" s="6245" t="s">
        <v>14</v>
      </c>
      <c r="C885" s="6245" t="s">
        <v>3385</v>
      </c>
      <c r="D885" s="6245" t="s">
        <v>3386</v>
      </c>
      <c r="E885" s="6245" t="s">
        <v>3387</v>
      </c>
      <c r="F885" s="6245" t="s">
        <v>2278</v>
      </c>
      <c r="G885" s="6245" t="s">
        <v>3388</v>
      </c>
      <c r="H885" s="6245" t="s">
        <v>24</v>
      </c>
      <c r="I885" s="6245" t="s">
        <v>798</v>
      </c>
    </row>
    <row customHeight="1" ht="11.25">
      <c r="A886" s="6245" t="s">
        <v>2183</v>
      </c>
      <c r="B886" s="6245" t="s">
        <v>14</v>
      </c>
      <c r="C886" s="6245" t="s">
        <v>4751</v>
      </c>
      <c r="D886" s="6245" t="s">
        <v>4752</v>
      </c>
      <c r="E886" s="6245" t="s">
        <v>4753</v>
      </c>
      <c r="F886" s="6245" t="s">
        <v>3653</v>
      </c>
      <c r="G886" s="6245" t="s">
        <v>4754</v>
      </c>
      <c r="H886" s="6245" t="s">
        <v>24</v>
      </c>
      <c r="I886" s="6245" t="s">
        <v>798</v>
      </c>
    </row>
    <row customHeight="1" ht="11.25">
      <c r="A887" s="6245" t="s">
        <v>2183</v>
      </c>
      <c r="B887" s="6245" t="s">
        <v>14</v>
      </c>
      <c r="C887" s="6245" t="s">
        <v>3393</v>
      </c>
      <c r="D887" s="6245" t="s">
        <v>3394</v>
      </c>
      <c r="E887" s="6245" t="s">
        <v>3395</v>
      </c>
      <c r="F887" s="6245" t="s">
        <v>2318</v>
      </c>
      <c r="G887" s="6245" t="s">
        <v>24</v>
      </c>
      <c r="H887" s="6245" t="s">
        <v>24</v>
      </c>
      <c r="I887" s="6245" t="s">
        <v>798</v>
      </c>
    </row>
    <row customHeight="1" ht="11.25">
      <c r="A888" s="6245" t="s">
        <v>2183</v>
      </c>
      <c r="B888" s="6245" t="s">
        <v>14</v>
      </c>
      <c r="C888" s="6245" t="s">
        <v>3401</v>
      </c>
      <c r="D888" s="6245" t="s">
        <v>3402</v>
      </c>
      <c r="E888" s="6245" t="s">
        <v>3403</v>
      </c>
      <c r="F888" s="6245" t="s">
        <v>2452</v>
      </c>
      <c r="G888" s="6245" t="s">
        <v>3404</v>
      </c>
      <c r="H888" s="6245" t="s">
        <v>24</v>
      </c>
      <c r="I888" s="6245" t="s">
        <v>798</v>
      </c>
    </row>
    <row customHeight="1" ht="11.25">
      <c r="A889" s="6245" t="s">
        <v>2183</v>
      </c>
      <c r="B889" s="6245" t="s">
        <v>14</v>
      </c>
      <c r="C889" s="6245" t="s">
        <v>3408</v>
      </c>
      <c r="D889" s="6245" t="s">
        <v>3409</v>
      </c>
      <c r="E889" s="6245" t="s">
        <v>3410</v>
      </c>
      <c r="F889" s="6245" t="s">
        <v>2202</v>
      </c>
      <c r="G889" s="6245" t="s">
        <v>3411</v>
      </c>
      <c r="H889" s="6245" t="s">
        <v>24</v>
      </c>
      <c r="I889" s="6245" t="s">
        <v>798</v>
      </c>
    </row>
    <row customHeight="1" ht="11.25">
      <c r="A890" s="6245" t="s">
        <v>2183</v>
      </c>
      <c r="B890" s="6245" t="s">
        <v>14</v>
      </c>
      <c r="C890" s="6245" t="s">
        <v>3415</v>
      </c>
      <c r="D890" s="6245" t="s">
        <v>3416</v>
      </c>
      <c r="E890" s="6245" t="s">
        <v>3417</v>
      </c>
      <c r="F890" s="6245" t="s">
        <v>2733</v>
      </c>
      <c r="G890" s="6245" t="s">
        <v>3418</v>
      </c>
      <c r="H890" s="6245" t="s">
        <v>24</v>
      </c>
      <c r="I890" s="6245" t="s">
        <v>798</v>
      </c>
    </row>
    <row customHeight="1" ht="11.25">
      <c r="A891" s="6245" t="s">
        <v>2183</v>
      </c>
      <c r="B891" s="6245" t="s">
        <v>14</v>
      </c>
      <c r="C891" s="6245" t="s">
        <v>3419</v>
      </c>
      <c r="D891" s="6245" t="s">
        <v>3420</v>
      </c>
      <c r="E891" s="6245" t="s">
        <v>3421</v>
      </c>
      <c r="F891" s="6245" t="s">
        <v>2278</v>
      </c>
      <c r="G891" s="6245" t="s">
        <v>24</v>
      </c>
      <c r="H891" s="6245" t="s">
        <v>24</v>
      </c>
      <c r="I891" s="6245" t="s">
        <v>798</v>
      </c>
    </row>
    <row customHeight="1" ht="11.25">
      <c r="A892" s="6245" t="s">
        <v>2183</v>
      </c>
      <c r="B892" s="6245" t="s">
        <v>14</v>
      </c>
      <c r="C892" s="6245" t="s">
        <v>3425</v>
      </c>
      <c r="D892" s="6245" t="s">
        <v>3426</v>
      </c>
      <c r="E892" s="6245" t="s">
        <v>3427</v>
      </c>
      <c r="F892" s="6245" t="s">
        <v>2217</v>
      </c>
      <c r="G892" s="6245" t="s">
        <v>2332</v>
      </c>
      <c r="H892" s="6245" t="s">
        <v>24</v>
      </c>
      <c r="I892" s="6245" t="s">
        <v>798</v>
      </c>
    </row>
    <row customHeight="1" ht="11.25">
      <c r="A893" s="6245" t="s">
        <v>2183</v>
      </c>
      <c r="B893" s="6245" t="s">
        <v>14</v>
      </c>
      <c r="C893" s="6245" t="s">
        <v>3428</v>
      </c>
      <c r="D893" s="6245" t="s">
        <v>3426</v>
      </c>
      <c r="E893" s="6245" t="s">
        <v>3429</v>
      </c>
      <c r="F893" s="6245" t="s">
        <v>2212</v>
      </c>
      <c r="G893" s="6245" t="s">
        <v>24</v>
      </c>
      <c r="H893" s="6245" t="s">
        <v>24</v>
      </c>
      <c r="I893" s="6245" t="s">
        <v>798</v>
      </c>
    </row>
    <row customHeight="1" ht="11.25">
      <c r="A894" s="6245" t="s">
        <v>2183</v>
      </c>
      <c r="B894" s="6245" t="s">
        <v>14</v>
      </c>
      <c r="C894" s="6245" t="s">
        <v>3430</v>
      </c>
      <c r="D894" s="6245" t="s">
        <v>3426</v>
      </c>
      <c r="E894" s="6245" t="s">
        <v>3429</v>
      </c>
      <c r="F894" s="6245" t="s">
        <v>3431</v>
      </c>
      <c r="G894" s="6245" t="s">
        <v>3432</v>
      </c>
      <c r="H894" s="6245" t="s">
        <v>24</v>
      </c>
      <c r="I894" s="6245" t="s">
        <v>798</v>
      </c>
    </row>
    <row customHeight="1" ht="11.25">
      <c r="A895" s="6245" t="s">
        <v>2183</v>
      </c>
      <c r="B895" s="6245" t="s">
        <v>14</v>
      </c>
      <c r="C895" s="6245" t="s">
        <v>3433</v>
      </c>
      <c r="D895" s="6245" t="s">
        <v>3434</v>
      </c>
      <c r="E895" s="6245" t="s">
        <v>3435</v>
      </c>
      <c r="F895" s="6245" t="s">
        <v>2212</v>
      </c>
      <c r="G895" s="6245" t="s">
        <v>3436</v>
      </c>
      <c r="H895" s="6245" t="s">
        <v>24</v>
      </c>
      <c r="I895" s="6245" t="s">
        <v>798</v>
      </c>
    </row>
    <row customHeight="1" ht="11.25">
      <c r="A896" s="6245" t="s">
        <v>2183</v>
      </c>
      <c r="B896" s="6245" t="s">
        <v>14</v>
      </c>
      <c r="C896" s="6245" t="s">
        <v>3437</v>
      </c>
      <c r="D896" s="6245" t="s">
        <v>3438</v>
      </c>
      <c r="E896" s="6245" t="s">
        <v>3439</v>
      </c>
      <c r="F896" s="6245" t="s">
        <v>2217</v>
      </c>
      <c r="G896" s="6245" t="s">
        <v>3440</v>
      </c>
      <c r="H896" s="6245" t="s">
        <v>24</v>
      </c>
      <c r="I896" s="6245" t="s">
        <v>798</v>
      </c>
    </row>
    <row customHeight="1" ht="11.25">
      <c r="A897" s="6245" t="s">
        <v>2183</v>
      </c>
      <c r="B897" s="6245" t="s">
        <v>14</v>
      </c>
      <c r="C897" s="6245" t="s">
        <v>3441</v>
      </c>
      <c r="D897" s="6245" t="s">
        <v>3442</v>
      </c>
      <c r="E897" s="6245" t="s">
        <v>3443</v>
      </c>
      <c r="F897" s="6245" t="s">
        <v>2866</v>
      </c>
      <c r="G897" s="6245" t="s">
        <v>3444</v>
      </c>
      <c r="H897" s="6245" t="s">
        <v>24</v>
      </c>
      <c r="I897" s="6245" t="s">
        <v>798</v>
      </c>
    </row>
    <row customHeight="1" ht="11.25">
      <c r="A898" s="6245" t="s">
        <v>2183</v>
      </c>
      <c r="B898" s="6245" t="s">
        <v>14</v>
      </c>
      <c r="C898" s="6245" t="s">
        <v>3445</v>
      </c>
      <c r="D898" s="6245" t="s">
        <v>3446</v>
      </c>
      <c r="E898" s="6245" t="s">
        <v>3447</v>
      </c>
      <c r="F898" s="6245" t="s">
        <v>2197</v>
      </c>
      <c r="G898" s="6245" t="s">
        <v>24</v>
      </c>
      <c r="H898" s="6245" t="s">
        <v>24</v>
      </c>
      <c r="I898" s="6245" t="s">
        <v>798</v>
      </c>
    </row>
    <row customHeight="1" ht="11.25">
      <c r="A899" s="6245" t="s">
        <v>2183</v>
      </c>
      <c r="B899" s="6245" t="s">
        <v>14</v>
      </c>
      <c r="C899" s="6245" t="s">
        <v>3448</v>
      </c>
      <c r="D899" s="6245" t="s">
        <v>3449</v>
      </c>
      <c r="E899" s="6245" t="s">
        <v>3450</v>
      </c>
      <c r="F899" s="6245" t="s">
        <v>2217</v>
      </c>
      <c r="G899" s="6245" t="s">
        <v>24</v>
      </c>
      <c r="H899" s="6245" t="s">
        <v>24</v>
      </c>
      <c r="I899" s="6245" t="s">
        <v>798</v>
      </c>
    </row>
    <row customHeight="1" ht="11.25">
      <c r="A900" s="6245" t="s">
        <v>2183</v>
      </c>
      <c r="B900" s="6245" t="s">
        <v>14</v>
      </c>
      <c r="C900" s="6245" t="s">
        <v>3451</v>
      </c>
      <c r="D900" s="6245" t="s">
        <v>3452</v>
      </c>
      <c r="E900" s="6245" t="s">
        <v>3453</v>
      </c>
      <c r="F900" s="6245" t="s">
        <v>3454</v>
      </c>
      <c r="G900" s="6245" t="s">
        <v>3455</v>
      </c>
      <c r="H900" s="6245" t="s">
        <v>24</v>
      </c>
      <c r="I900" s="6245" t="s">
        <v>798</v>
      </c>
    </row>
    <row customHeight="1" ht="11.25">
      <c r="A901" s="6245" t="s">
        <v>2183</v>
      </c>
      <c r="B901" s="6245" t="s">
        <v>14</v>
      </c>
      <c r="C901" s="6245" t="s">
        <v>3456</v>
      </c>
      <c r="D901" s="6245" t="s">
        <v>3457</v>
      </c>
      <c r="E901" s="6245" t="s">
        <v>3458</v>
      </c>
      <c r="F901" s="6245" t="s">
        <v>2313</v>
      </c>
      <c r="G901" s="6245" t="s">
        <v>24</v>
      </c>
      <c r="H901" s="6245" t="s">
        <v>24</v>
      </c>
      <c r="I901" s="6245" t="s">
        <v>798</v>
      </c>
    </row>
    <row customHeight="1" ht="11.25">
      <c r="A902" s="6245" t="s">
        <v>2183</v>
      </c>
      <c r="B902" s="6245" t="s">
        <v>14</v>
      </c>
      <c r="C902" s="6245" t="s">
        <v>3459</v>
      </c>
      <c r="D902" s="6245" t="s">
        <v>3460</v>
      </c>
      <c r="E902" s="6245" t="s">
        <v>3461</v>
      </c>
      <c r="F902" s="6245" t="s">
        <v>2268</v>
      </c>
      <c r="G902" s="6245" t="s">
        <v>24</v>
      </c>
      <c r="H902" s="6245" t="s">
        <v>24</v>
      </c>
      <c r="I902" s="6245" t="s">
        <v>798</v>
      </c>
    </row>
    <row customHeight="1" ht="11.25">
      <c r="A903" s="6245" t="s">
        <v>2183</v>
      </c>
      <c r="B903" s="6245" t="s">
        <v>14</v>
      </c>
      <c r="C903" s="6245" t="s">
        <v>3462</v>
      </c>
      <c r="D903" s="6245" t="s">
        <v>3463</v>
      </c>
      <c r="E903" s="6245" t="s">
        <v>3464</v>
      </c>
      <c r="F903" s="6245" t="s">
        <v>2866</v>
      </c>
      <c r="G903" s="6245" t="s">
        <v>24</v>
      </c>
      <c r="H903" s="6245" t="s">
        <v>24</v>
      </c>
      <c r="I903" s="6245" t="s">
        <v>798</v>
      </c>
    </row>
    <row customHeight="1" ht="11.25">
      <c r="A904" s="6245" t="s">
        <v>2183</v>
      </c>
      <c r="B904" s="6245" t="s">
        <v>14</v>
      </c>
      <c r="C904" s="6245" t="s">
        <v>3487</v>
      </c>
      <c r="D904" s="6245" t="s">
        <v>3488</v>
      </c>
      <c r="E904" s="6245" t="s">
        <v>3489</v>
      </c>
      <c r="F904" s="6245" t="s">
        <v>2358</v>
      </c>
      <c r="G904" s="6245" t="s">
        <v>3490</v>
      </c>
      <c r="H904" s="6245" t="s">
        <v>24</v>
      </c>
      <c r="I904" s="6245" t="s">
        <v>798</v>
      </c>
    </row>
    <row customHeight="1" ht="11.25">
      <c r="A905" s="6245" t="s">
        <v>2183</v>
      </c>
      <c r="B905" s="6245" t="s">
        <v>14</v>
      </c>
      <c r="C905" s="6245" t="s">
        <v>3491</v>
      </c>
      <c r="D905" s="6245" t="s">
        <v>3492</v>
      </c>
      <c r="E905" s="6245" t="s">
        <v>3493</v>
      </c>
      <c r="F905" s="6245" t="s">
        <v>2237</v>
      </c>
      <c r="G905" s="6245" t="s">
        <v>3494</v>
      </c>
      <c r="H905" s="6245" t="s">
        <v>24</v>
      </c>
      <c r="I905" s="6245" t="s">
        <v>798</v>
      </c>
    </row>
    <row customHeight="1" ht="11.25">
      <c r="A906" s="6245" t="s">
        <v>2183</v>
      </c>
      <c r="B906" s="6245" t="s">
        <v>14</v>
      </c>
      <c r="C906" s="6245" t="s">
        <v>3495</v>
      </c>
      <c r="D906" s="6245" t="s">
        <v>3496</v>
      </c>
      <c r="E906" s="6245" t="s">
        <v>3497</v>
      </c>
      <c r="F906" s="6245" t="s">
        <v>2217</v>
      </c>
      <c r="G906" s="6245" t="s">
        <v>24</v>
      </c>
      <c r="H906" s="6245" t="s">
        <v>24</v>
      </c>
      <c r="I906" s="6245" t="s">
        <v>798</v>
      </c>
    </row>
    <row customHeight="1" ht="11.25">
      <c r="A907" s="6245" t="s">
        <v>2183</v>
      </c>
      <c r="B907" s="6245" t="s">
        <v>14</v>
      </c>
      <c r="C907" s="6245" t="s">
        <v>3516</v>
      </c>
      <c r="D907" s="6245" t="s">
        <v>3517</v>
      </c>
      <c r="E907" s="6245" t="s">
        <v>3518</v>
      </c>
      <c r="F907" s="6245" t="s">
        <v>2327</v>
      </c>
      <c r="G907" s="6245" t="s">
        <v>24</v>
      </c>
      <c r="H907" s="6245" t="s">
        <v>24</v>
      </c>
      <c r="I907" s="6245" t="s">
        <v>798</v>
      </c>
    </row>
    <row customHeight="1" ht="11.25">
      <c r="A908" s="6245" t="s">
        <v>2183</v>
      </c>
      <c r="B908" s="6245" t="s">
        <v>14</v>
      </c>
      <c r="C908" s="6245" t="s">
        <v>3519</v>
      </c>
      <c r="D908" s="6245" t="s">
        <v>3520</v>
      </c>
      <c r="E908" s="6245" t="s">
        <v>3521</v>
      </c>
      <c r="F908" s="6245" t="s">
        <v>2278</v>
      </c>
      <c r="G908" s="6245" t="s">
        <v>3522</v>
      </c>
      <c r="H908" s="6245" t="s">
        <v>24</v>
      </c>
      <c r="I908" s="6245" t="s">
        <v>798</v>
      </c>
    </row>
    <row customHeight="1" ht="11.25">
      <c r="A909" s="6245" t="s">
        <v>2183</v>
      </c>
      <c r="B909" s="6245" t="s">
        <v>14</v>
      </c>
      <c r="C909" s="6245" t="s">
        <v>3523</v>
      </c>
      <c r="D909" s="6245" t="s">
        <v>3524</v>
      </c>
      <c r="E909" s="6245" t="s">
        <v>3525</v>
      </c>
      <c r="F909" s="6245" t="s">
        <v>2313</v>
      </c>
      <c r="G909" s="6245" t="s">
        <v>3526</v>
      </c>
      <c r="H909" s="6245" t="s">
        <v>24</v>
      </c>
      <c r="I909" s="6245" t="s">
        <v>798</v>
      </c>
    </row>
    <row customHeight="1" ht="11.25">
      <c r="A910" s="6245" t="s">
        <v>2183</v>
      </c>
      <c r="B910" s="6245" t="s">
        <v>14</v>
      </c>
      <c r="C910" s="6245" t="s">
        <v>3527</v>
      </c>
      <c r="D910" s="6245" t="s">
        <v>3528</v>
      </c>
      <c r="E910" s="6245" t="s">
        <v>3529</v>
      </c>
      <c r="F910" s="6245" t="s">
        <v>3085</v>
      </c>
      <c r="G910" s="6245" t="s">
        <v>3530</v>
      </c>
      <c r="H910" s="6245" t="s">
        <v>24</v>
      </c>
      <c r="I910" s="6245" t="s">
        <v>798</v>
      </c>
    </row>
    <row customHeight="1" ht="11.25">
      <c r="A911" s="6245" t="s">
        <v>2183</v>
      </c>
      <c r="B911" s="6245" t="s">
        <v>14</v>
      </c>
      <c r="C911" s="6245" t="s">
        <v>3543</v>
      </c>
      <c r="D911" s="6245" t="s">
        <v>3544</v>
      </c>
      <c r="E911" s="6245" t="s">
        <v>3545</v>
      </c>
      <c r="F911" s="6245" t="s">
        <v>2197</v>
      </c>
      <c r="G911" s="6245" t="s">
        <v>3546</v>
      </c>
      <c r="H911" s="6245" t="s">
        <v>24</v>
      </c>
      <c r="I911" s="6245" t="s">
        <v>798</v>
      </c>
    </row>
    <row customHeight="1" ht="11.25">
      <c r="A912" s="6245" t="s">
        <v>2183</v>
      </c>
      <c r="B912" s="6245" t="s">
        <v>14</v>
      </c>
      <c r="C912" s="6245" t="s">
        <v>3547</v>
      </c>
      <c r="D912" s="6245" t="s">
        <v>3548</v>
      </c>
      <c r="E912" s="6245" t="s">
        <v>3549</v>
      </c>
      <c r="F912" s="6245" t="s">
        <v>3550</v>
      </c>
      <c r="G912" s="6245" t="s">
        <v>3455</v>
      </c>
      <c r="H912" s="6245" t="s">
        <v>24</v>
      </c>
      <c r="I912" s="6245" t="s">
        <v>798</v>
      </c>
    </row>
    <row customHeight="1" ht="11.25">
      <c r="A913" s="6245" t="s">
        <v>2183</v>
      </c>
      <c r="B913" s="6245" t="s">
        <v>14</v>
      </c>
      <c r="C913" s="6245" t="s">
        <v>3554</v>
      </c>
      <c r="D913" s="6245" t="s">
        <v>3555</v>
      </c>
      <c r="E913" s="6245" t="s">
        <v>3556</v>
      </c>
      <c r="F913" s="6245" t="s">
        <v>2586</v>
      </c>
      <c r="G913" s="6245" t="s">
        <v>3557</v>
      </c>
      <c r="H913" s="6245" t="s">
        <v>24</v>
      </c>
      <c r="I913" s="6245" t="s">
        <v>798</v>
      </c>
    </row>
    <row customHeight="1" ht="11.25">
      <c r="A914" s="6245" t="s">
        <v>2183</v>
      </c>
      <c r="B914" s="6245" t="s">
        <v>14</v>
      </c>
      <c r="C914" s="6245" t="s">
        <v>3558</v>
      </c>
      <c r="D914" s="6245" t="s">
        <v>3559</v>
      </c>
      <c r="E914" s="6245" t="s">
        <v>3560</v>
      </c>
      <c r="F914" s="6245" t="s">
        <v>2437</v>
      </c>
      <c r="G914" s="6245" t="s">
        <v>24</v>
      </c>
      <c r="H914" s="6245" t="s">
        <v>24</v>
      </c>
      <c r="I914" s="6245" t="s">
        <v>798</v>
      </c>
    </row>
    <row customHeight="1" ht="11.25">
      <c r="A915" s="6245" t="s">
        <v>2183</v>
      </c>
      <c r="B915" s="6245" t="s">
        <v>14</v>
      </c>
      <c r="C915" s="6245" t="s">
        <v>3565</v>
      </c>
      <c r="D915" s="6245" t="s">
        <v>3566</v>
      </c>
      <c r="E915" s="6245" t="s">
        <v>3567</v>
      </c>
      <c r="F915" s="6245" t="s">
        <v>2340</v>
      </c>
      <c r="G915" s="6245" t="s">
        <v>24</v>
      </c>
      <c r="H915" s="6245" t="s">
        <v>24</v>
      </c>
      <c r="I915" s="6245" t="s">
        <v>798</v>
      </c>
    </row>
    <row customHeight="1" ht="11.25">
      <c r="A916" s="6245" t="s">
        <v>2183</v>
      </c>
      <c r="B916" s="6245" t="s">
        <v>14</v>
      </c>
      <c r="C916" s="6245" t="s">
        <v>3571</v>
      </c>
      <c r="D916" s="6245" t="s">
        <v>3572</v>
      </c>
      <c r="E916" s="6245" t="s">
        <v>3573</v>
      </c>
      <c r="F916" s="6245" t="s">
        <v>2420</v>
      </c>
      <c r="G916" s="6245" t="s">
        <v>24</v>
      </c>
      <c r="H916" s="6245" t="s">
        <v>24</v>
      </c>
      <c r="I916" s="6245" t="s">
        <v>798</v>
      </c>
    </row>
    <row customHeight="1" ht="11.25">
      <c r="A917" s="6245" t="s">
        <v>2183</v>
      </c>
      <c r="B917" s="6245" t="s">
        <v>14</v>
      </c>
      <c r="C917" s="6245" t="s">
        <v>3574</v>
      </c>
      <c r="D917" s="6245" t="s">
        <v>3575</v>
      </c>
      <c r="E917" s="6245" t="s">
        <v>3576</v>
      </c>
      <c r="F917" s="6245" t="s">
        <v>2197</v>
      </c>
      <c r="G917" s="6245" t="s">
        <v>3577</v>
      </c>
      <c r="H917" s="6245" t="s">
        <v>24</v>
      </c>
      <c r="I917" s="6245" t="s">
        <v>798</v>
      </c>
    </row>
    <row customHeight="1" ht="11.25">
      <c r="A918" s="6245" t="s">
        <v>2183</v>
      </c>
      <c r="B918" s="6245" t="s">
        <v>14</v>
      </c>
      <c r="C918" s="6245" t="s">
        <v>4755</v>
      </c>
      <c r="D918" s="6245" t="s">
        <v>4756</v>
      </c>
      <c r="E918" s="6245" t="s">
        <v>4757</v>
      </c>
      <c r="F918" s="6245" t="s">
        <v>2555</v>
      </c>
      <c r="G918" s="6245" t="s">
        <v>4758</v>
      </c>
      <c r="H918" s="6245" t="s">
        <v>24</v>
      </c>
      <c r="I918" s="6245" t="s">
        <v>798</v>
      </c>
    </row>
    <row customHeight="1" ht="11.25">
      <c r="A919" s="6245" t="s">
        <v>2183</v>
      </c>
      <c r="B919" s="6245" t="s">
        <v>14</v>
      </c>
      <c r="C919" s="6245" t="s">
        <v>3578</v>
      </c>
      <c r="D919" s="6245" t="s">
        <v>3579</v>
      </c>
      <c r="E919" s="6245" t="s">
        <v>3580</v>
      </c>
      <c r="F919" s="6245" t="s">
        <v>2353</v>
      </c>
      <c r="G919" s="6245" t="s">
        <v>3581</v>
      </c>
      <c r="H919" s="6245" t="s">
        <v>24</v>
      </c>
      <c r="I919" s="6245" t="s">
        <v>798</v>
      </c>
    </row>
    <row customHeight="1" ht="11.25">
      <c r="A920" s="6245" t="s">
        <v>2183</v>
      </c>
      <c r="B920" s="6245" t="s">
        <v>14</v>
      </c>
      <c r="C920" s="6245" t="s">
        <v>3586</v>
      </c>
      <c r="D920" s="6245" t="s">
        <v>3587</v>
      </c>
      <c r="E920" s="6245" t="s">
        <v>3588</v>
      </c>
      <c r="F920" s="6245" t="s">
        <v>2308</v>
      </c>
      <c r="G920" s="6245" t="s">
        <v>3589</v>
      </c>
      <c r="H920" s="6245" t="s">
        <v>24</v>
      </c>
      <c r="I920" s="6245" t="s">
        <v>798</v>
      </c>
    </row>
    <row customHeight="1" ht="11.25">
      <c r="A921" s="6245" t="s">
        <v>2183</v>
      </c>
      <c r="B921" s="6245" t="s">
        <v>14</v>
      </c>
      <c r="C921" s="6245" t="s">
        <v>3590</v>
      </c>
      <c r="D921" s="6245" t="s">
        <v>3591</v>
      </c>
      <c r="E921" s="6245" t="s">
        <v>3592</v>
      </c>
      <c r="F921" s="6245" t="s">
        <v>3593</v>
      </c>
      <c r="G921" s="6245" t="s">
        <v>24</v>
      </c>
      <c r="H921" s="6245" t="s">
        <v>24</v>
      </c>
      <c r="I921" s="6245" t="s">
        <v>798</v>
      </c>
    </row>
    <row customHeight="1" ht="11.25">
      <c r="A922" s="6245" t="s">
        <v>2183</v>
      </c>
      <c r="B922" s="6245" t="s">
        <v>14</v>
      </c>
      <c r="C922" s="6245" t="s">
        <v>3594</v>
      </c>
      <c r="D922" s="6245" t="s">
        <v>3595</v>
      </c>
      <c r="E922" s="6245" t="s">
        <v>3596</v>
      </c>
      <c r="F922" s="6245" t="s">
        <v>3597</v>
      </c>
      <c r="G922" s="6245" t="s">
        <v>24</v>
      </c>
      <c r="H922" s="6245" t="s">
        <v>24</v>
      </c>
      <c r="I922" s="6245" t="s">
        <v>798</v>
      </c>
    </row>
    <row customHeight="1" ht="11.25">
      <c r="A923" s="6245" t="s">
        <v>2183</v>
      </c>
      <c r="B923" s="6245" t="s">
        <v>14</v>
      </c>
      <c r="C923" s="6245" t="s">
        <v>3598</v>
      </c>
      <c r="D923" s="6245" t="s">
        <v>3599</v>
      </c>
      <c r="E923" s="6245" t="s">
        <v>3600</v>
      </c>
      <c r="F923" s="6245" t="s">
        <v>2369</v>
      </c>
      <c r="G923" s="6245" t="s">
        <v>24</v>
      </c>
      <c r="H923" s="6245" t="s">
        <v>24</v>
      </c>
      <c r="I923" s="6245" t="s">
        <v>798</v>
      </c>
    </row>
    <row customHeight="1" ht="11.25">
      <c r="A924" s="6245" t="s">
        <v>2183</v>
      </c>
      <c r="B924" s="6245" t="s">
        <v>14</v>
      </c>
      <c r="C924" s="6245" t="s">
        <v>3605</v>
      </c>
      <c r="D924" s="6245" t="s">
        <v>3606</v>
      </c>
      <c r="E924" s="6245" t="s">
        <v>3607</v>
      </c>
      <c r="F924" s="6245" t="s">
        <v>2560</v>
      </c>
      <c r="G924" s="6245" t="s">
        <v>3608</v>
      </c>
      <c r="H924" s="6245" t="s">
        <v>24</v>
      </c>
      <c r="I924" s="6245" t="s">
        <v>798</v>
      </c>
    </row>
    <row customHeight="1" ht="11.25">
      <c r="A925" s="6245" t="s">
        <v>2183</v>
      </c>
      <c r="B925" s="6245" t="s">
        <v>14</v>
      </c>
      <c r="C925" s="6245" t="s">
        <v>3617</v>
      </c>
      <c r="D925" s="6245" t="s">
        <v>3618</v>
      </c>
      <c r="E925" s="6245" t="s">
        <v>3619</v>
      </c>
      <c r="F925" s="6245" t="s">
        <v>2560</v>
      </c>
      <c r="G925" s="6245" t="s">
        <v>3620</v>
      </c>
      <c r="H925" s="6245" t="s">
        <v>24</v>
      </c>
      <c r="I925" s="6245" t="s">
        <v>798</v>
      </c>
    </row>
    <row customHeight="1" ht="11.25">
      <c r="A926" s="6245" t="s">
        <v>2183</v>
      </c>
      <c r="B926" s="6245" t="s">
        <v>14</v>
      </c>
      <c r="C926" s="6245" t="s">
        <v>3621</v>
      </c>
      <c r="D926" s="6245" t="s">
        <v>3622</v>
      </c>
      <c r="E926" s="6245" t="s">
        <v>3623</v>
      </c>
      <c r="F926" s="6245" t="s">
        <v>2202</v>
      </c>
      <c r="G926" s="6245" t="s">
        <v>24</v>
      </c>
      <c r="H926" s="6245" t="s">
        <v>24</v>
      </c>
      <c r="I926" s="6245" t="s">
        <v>798</v>
      </c>
    </row>
    <row customHeight="1" ht="11.25">
      <c r="A927" s="6245" t="s">
        <v>2183</v>
      </c>
      <c r="B927" s="6245" t="s">
        <v>14</v>
      </c>
      <c r="C927" s="6245" t="s">
        <v>3636</v>
      </c>
      <c r="D927" s="6245" t="s">
        <v>3637</v>
      </c>
      <c r="E927" s="6245" t="s">
        <v>3638</v>
      </c>
      <c r="F927" s="6245" t="s">
        <v>2278</v>
      </c>
      <c r="G927" s="6245" t="s">
        <v>3639</v>
      </c>
      <c r="H927" s="6245" t="s">
        <v>24</v>
      </c>
      <c r="I927" s="6245" t="s">
        <v>798</v>
      </c>
    </row>
    <row customHeight="1" ht="11.25">
      <c r="A928" s="6245" t="s">
        <v>2183</v>
      </c>
      <c r="B928" s="6245" t="s">
        <v>14</v>
      </c>
      <c r="C928" s="6245" t="s">
        <v>3640</v>
      </c>
      <c r="D928" s="6245" t="s">
        <v>3641</v>
      </c>
      <c r="E928" s="6245" t="s">
        <v>3642</v>
      </c>
      <c r="F928" s="6245" t="s">
        <v>3085</v>
      </c>
      <c r="G928" s="6245" t="s">
        <v>24</v>
      </c>
      <c r="H928" s="6245" t="s">
        <v>24</v>
      </c>
      <c r="I928" s="6245" t="s">
        <v>798</v>
      </c>
    </row>
    <row customHeight="1" ht="11.25">
      <c r="A929" s="6245" t="s">
        <v>2183</v>
      </c>
      <c r="B929" s="6245" t="s">
        <v>14</v>
      </c>
      <c r="C929" s="6245" t="s">
        <v>3643</v>
      </c>
      <c r="D929" s="6245" t="s">
        <v>3644</v>
      </c>
      <c r="E929" s="6245" t="s">
        <v>3645</v>
      </c>
      <c r="F929" s="6245" t="s">
        <v>3122</v>
      </c>
      <c r="G929" s="6245" t="s">
        <v>24</v>
      </c>
      <c r="H929" s="6245" t="s">
        <v>24</v>
      </c>
      <c r="I929" s="6245" t="s">
        <v>798</v>
      </c>
    </row>
    <row customHeight="1" ht="11.25">
      <c r="A930" s="6245" t="s">
        <v>2183</v>
      </c>
      <c r="B930" s="6245" t="s">
        <v>14</v>
      </c>
      <c r="C930" s="6245" t="s">
        <v>3646</v>
      </c>
      <c r="D930" s="6245" t="s">
        <v>3647</v>
      </c>
      <c r="E930" s="6245" t="s">
        <v>3648</v>
      </c>
      <c r="F930" s="6245" t="s">
        <v>2353</v>
      </c>
      <c r="G930" s="6245" t="s">
        <v>3649</v>
      </c>
      <c r="H930" s="6245" t="s">
        <v>24</v>
      </c>
      <c r="I930" s="6245" t="s">
        <v>798</v>
      </c>
    </row>
    <row customHeight="1" ht="11.25">
      <c r="A931" s="6245" t="s">
        <v>2183</v>
      </c>
      <c r="B931" s="6245" t="s">
        <v>14</v>
      </c>
      <c r="C931" s="6245" t="s">
        <v>3650</v>
      </c>
      <c r="D931" s="6245" t="s">
        <v>3651</v>
      </c>
      <c r="E931" s="6245" t="s">
        <v>3652</v>
      </c>
      <c r="F931" s="6245" t="s">
        <v>3653</v>
      </c>
      <c r="G931" s="6245" t="s">
        <v>3654</v>
      </c>
      <c r="H931" s="6245" t="s">
        <v>24</v>
      </c>
      <c r="I931" s="6245" t="s">
        <v>798</v>
      </c>
    </row>
    <row customHeight="1" ht="11.25">
      <c r="A932" s="6245" t="s">
        <v>2183</v>
      </c>
      <c r="B932" s="6245" t="s">
        <v>14</v>
      </c>
      <c r="C932" s="6245" t="s">
        <v>3655</v>
      </c>
      <c r="D932" s="6245" t="s">
        <v>3656</v>
      </c>
      <c r="E932" s="6245" t="s">
        <v>3657</v>
      </c>
      <c r="F932" s="6245" t="s">
        <v>2560</v>
      </c>
      <c r="G932" s="6245" t="s">
        <v>3658</v>
      </c>
      <c r="H932" s="6245" t="s">
        <v>24</v>
      </c>
      <c r="I932" s="6245" t="s">
        <v>798</v>
      </c>
    </row>
    <row customHeight="1" ht="11.25">
      <c r="A933" s="6245" t="s">
        <v>2183</v>
      </c>
      <c r="B933" s="6245" t="s">
        <v>14</v>
      </c>
      <c r="C933" s="6245" t="s">
        <v>3659</v>
      </c>
      <c r="D933" s="6245" t="s">
        <v>3660</v>
      </c>
      <c r="E933" s="6245" t="s">
        <v>3661</v>
      </c>
      <c r="F933" s="6245" t="s">
        <v>2197</v>
      </c>
      <c r="G933" s="6245" t="s">
        <v>3662</v>
      </c>
      <c r="H933" s="6245" t="s">
        <v>24</v>
      </c>
      <c r="I933" s="6245" t="s">
        <v>798</v>
      </c>
    </row>
    <row customHeight="1" ht="11.25">
      <c r="A934" s="6245" t="s">
        <v>2183</v>
      </c>
      <c r="B934" s="6245" t="s">
        <v>14</v>
      </c>
      <c r="C934" s="6245" t="s">
        <v>3670</v>
      </c>
      <c r="D934" s="6245" t="s">
        <v>3671</v>
      </c>
      <c r="E934" s="6245" t="s">
        <v>3672</v>
      </c>
      <c r="F934" s="6245" t="s">
        <v>2318</v>
      </c>
      <c r="G934" s="6245" t="s">
        <v>24</v>
      </c>
      <c r="H934" s="6245" t="s">
        <v>24</v>
      </c>
      <c r="I934" s="6245" t="s">
        <v>798</v>
      </c>
    </row>
    <row customHeight="1" ht="11.25">
      <c r="A935" s="6245" t="s">
        <v>2183</v>
      </c>
      <c r="B935" s="6245" t="s">
        <v>14</v>
      </c>
      <c r="C935" s="6245" t="s">
        <v>3686</v>
      </c>
      <c r="D935" s="6245" t="s">
        <v>3687</v>
      </c>
      <c r="E935" s="6245" t="s">
        <v>3688</v>
      </c>
      <c r="F935" s="6245" t="s">
        <v>2369</v>
      </c>
      <c r="G935" s="6245" t="s">
        <v>3689</v>
      </c>
      <c r="H935" s="6245" t="s">
        <v>24</v>
      </c>
      <c r="I935" s="6245" t="s">
        <v>798</v>
      </c>
    </row>
    <row customHeight="1" ht="11.25">
      <c r="A936" s="6245" t="s">
        <v>2183</v>
      </c>
      <c r="B936" s="6245" t="s">
        <v>14</v>
      </c>
      <c r="C936" s="6245" t="s">
        <v>3701</v>
      </c>
      <c r="D936" s="6245" t="s">
        <v>3702</v>
      </c>
      <c r="E936" s="6245" t="s">
        <v>3703</v>
      </c>
      <c r="F936" s="6245" t="s">
        <v>2385</v>
      </c>
      <c r="G936" s="6245" t="s">
        <v>3704</v>
      </c>
      <c r="H936" s="6245" t="s">
        <v>24</v>
      </c>
      <c r="I936" s="6245" t="s">
        <v>798</v>
      </c>
    </row>
    <row customHeight="1" ht="11.25">
      <c r="A937" s="6245" t="s">
        <v>2183</v>
      </c>
      <c r="B937" s="6245" t="s">
        <v>14</v>
      </c>
      <c r="C937" s="6245" t="s">
        <v>3705</v>
      </c>
      <c r="D937" s="6245" t="s">
        <v>3706</v>
      </c>
      <c r="E937" s="6245" t="s">
        <v>3707</v>
      </c>
      <c r="F937" s="6245" t="s">
        <v>2369</v>
      </c>
      <c r="G937" s="6245" t="s">
        <v>24</v>
      </c>
      <c r="H937" s="6245" t="s">
        <v>3708</v>
      </c>
      <c r="I937" s="6245" t="s">
        <v>798</v>
      </c>
    </row>
    <row customHeight="1" ht="11.25">
      <c r="A938" s="6245" t="s">
        <v>2183</v>
      </c>
      <c r="B938" s="6245" t="s">
        <v>14</v>
      </c>
      <c r="C938" s="6245" t="s">
        <v>3709</v>
      </c>
      <c r="D938" s="6245" t="s">
        <v>3710</v>
      </c>
      <c r="E938" s="6245" t="s">
        <v>3711</v>
      </c>
      <c r="F938" s="6245" t="s">
        <v>2202</v>
      </c>
      <c r="G938" s="6245" t="s">
        <v>3712</v>
      </c>
      <c r="H938" s="6245" t="s">
        <v>24</v>
      </c>
      <c r="I938" s="6245" t="s">
        <v>798</v>
      </c>
    </row>
    <row customHeight="1" ht="11.25">
      <c r="A939" s="6245" t="s">
        <v>2183</v>
      </c>
      <c r="B939" s="6245" t="s">
        <v>14</v>
      </c>
      <c r="C939" s="6245" t="s">
        <v>4759</v>
      </c>
      <c r="D939" s="6245" t="s">
        <v>4760</v>
      </c>
      <c r="E939" s="6245" t="s">
        <v>4761</v>
      </c>
      <c r="F939" s="6245" t="s">
        <v>2237</v>
      </c>
      <c r="G939" s="6245" t="s">
        <v>4762</v>
      </c>
      <c r="H939" s="6245" t="s">
        <v>24</v>
      </c>
      <c r="I939" s="6245" t="s">
        <v>798</v>
      </c>
    </row>
    <row customHeight="1" ht="11.25">
      <c r="A940" s="6245" t="s">
        <v>2183</v>
      </c>
      <c r="B940" s="6245" t="s">
        <v>14</v>
      </c>
      <c r="C940" s="6245" t="s">
        <v>3730</v>
      </c>
      <c r="D940" s="6245" t="s">
        <v>3731</v>
      </c>
      <c r="E940" s="6245" t="s">
        <v>3732</v>
      </c>
      <c r="F940" s="6245" t="s">
        <v>2237</v>
      </c>
      <c r="G940" s="6245" t="s">
        <v>3733</v>
      </c>
      <c r="H940" s="6245" t="s">
        <v>24</v>
      </c>
      <c r="I940" s="6245" t="s">
        <v>798</v>
      </c>
    </row>
    <row customHeight="1" ht="11.25">
      <c r="A941" s="6245" t="s">
        <v>2183</v>
      </c>
      <c r="B941" s="6245" t="s">
        <v>14</v>
      </c>
      <c r="C941" s="6245" t="s">
        <v>3734</v>
      </c>
      <c r="D941" s="6245" t="s">
        <v>3735</v>
      </c>
      <c r="E941" s="6245" t="s">
        <v>3736</v>
      </c>
      <c r="F941" s="6245" t="s">
        <v>2437</v>
      </c>
      <c r="G941" s="6245" t="s">
        <v>3737</v>
      </c>
      <c r="H941" s="6245" t="s">
        <v>24</v>
      </c>
      <c r="I941" s="6245" t="s">
        <v>798</v>
      </c>
    </row>
    <row customHeight="1" ht="11.25">
      <c r="A942" s="6245" t="s">
        <v>2183</v>
      </c>
      <c r="B942" s="6245" t="s">
        <v>14</v>
      </c>
      <c r="C942" s="6245" t="s">
        <v>3738</v>
      </c>
      <c r="D942" s="6245" t="s">
        <v>3739</v>
      </c>
      <c r="E942" s="6245" t="s">
        <v>3740</v>
      </c>
      <c r="F942" s="6245" t="s">
        <v>2202</v>
      </c>
      <c r="G942" s="6245" t="s">
        <v>3741</v>
      </c>
      <c r="H942" s="6245" t="s">
        <v>24</v>
      </c>
      <c r="I942" s="6245" t="s">
        <v>798</v>
      </c>
    </row>
    <row customHeight="1" ht="11.25">
      <c r="A943" s="6245" t="s">
        <v>2183</v>
      </c>
      <c r="B943" s="6245" t="s">
        <v>14</v>
      </c>
      <c r="C943" s="6245" t="s">
        <v>3748</v>
      </c>
      <c r="D943" s="6245" t="s">
        <v>3749</v>
      </c>
      <c r="E943" s="6245" t="s">
        <v>3750</v>
      </c>
      <c r="F943" s="6245" t="s">
        <v>2308</v>
      </c>
      <c r="G943" s="6245" t="s">
        <v>3751</v>
      </c>
      <c r="H943" s="6245" t="s">
        <v>24</v>
      </c>
      <c r="I943" s="6245" t="s">
        <v>798</v>
      </c>
    </row>
    <row customHeight="1" ht="11.25">
      <c r="A944" s="6245" t="s">
        <v>2183</v>
      </c>
      <c r="B944" s="6245" t="s">
        <v>14</v>
      </c>
      <c r="C944" s="6245" t="s">
        <v>4763</v>
      </c>
      <c r="D944" s="6245" t="s">
        <v>4764</v>
      </c>
      <c r="E944" s="6245" t="s">
        <v>4765</v>
      </c>
      <c r="F944" s="6245" t="s">
        <v>2197</v>
      </c>
      <c r="G944" s="6245" t="s">
        <v>4766</v>
      </c>
      <c r="H944" s="6245" t="s">
        <v>24</v>
      </c>
      <c r="I944" s="6245" t="s">
        <v>798</v>
      </c>
    </row>
    <row customHeight="1" ht="11.25">
      <c r="A945" s="6245" t="s">
        <v>2183</v>
      </c>
      <c r="B945" s="6245" t="s">
        <v>14</v>
      </c>
      <c r="C945" s="6245" t="s">
        <v>3752</v>
      </c>
      <c r="D945" s="6245" t="s">
        <v>3753</v>
      </c>
      <c r="E945" s="6245" t="s">
        <v>3754</v>
      </c>
      <c r="F945" s="6245" t="s">
        <v>2560</v>
      </c>
      <c r="G945" s="6245" t="s">
        <v>3755</v>
      </c>
      <c r="H945" s="6245" t="s">
        <v>24</v>
      </c>
      <c r="I945" s="6245" t="s">
        <v>798</v>
      </c>
    </row>
    <row customHeight="1" ht="11.25">
      <c r="A946" s="6245" t="s">
        <v>2183</v>
      </c>
      <c r="B946" s="6245" t="s">
        <v>14</v>
      </c>
      <c r="C946" s="6245" t="s">
        <v>3766</v>
      </c>
      <c r="D946" s="6245" t="s">
        <v>3767</v>
      </c>
      <c r="E946" s="6245" t="s">
        <v>3768</v>
      </c>
      <c r="F946" s="6245" t="s">
        <v>2472</v>
      </c>
      <c r="G946" s="6245" t="s">
        <v>3769</v>
      </c>
      <c r="H946" s="6245" t="s">
        <v>24</v>
      </c>
      <c r="I946" s="6245" t="s">
        <v>798</v>
      </c>
    </row>
    <row customHeight="1" ht="11.25">
      <c r="A947" s="6245" t="s">
        <v>2183</v>
      </c>
      <c r="B947" s="6245" t="s">
        <v>14</v>
      </c>
      <c r="C947" s="6245" t="s">
        <v>3770</v>
      </c>
      <c r="D947" s="6245" t="s">
        <v>3771</v>
      </c>
      <c r="E947" s="6245" t="s">
        <v>3772</v>
      </c>
      <c r="F947" s="6245" t="s">
        <v>2573</v>
      </c>
      <c r="G947" s="6245" t="s">
        <v>3773</v>
      </c>
      <c r="H947" s="6245" t="s">
        <v>24</v>
      </c>
      <c r="I947" s="6245" t="s">
        <v>798</v>
      </c>
    </row>
    <row customHeight="1" ht="11.25">
      <c r="A948" s="6245" t="s">
        <v>2183</v>
      </c>
      <c r="B948" s="6245" t="s">
        <v>14</v>
      </c>
      <c r="C948" s="6245" t="s">
        <v>3788</v>
      </c>
      <c r="D948" s="6245" t="s">
        <v>3789</v>
      </c>
      <c r="E948" s="6245" t="s">
        <v>3790</v>
      </c>
      <c r="F948" s="6245" t="s">
        <v>2313</v>
      </c>
      <c r="G948" s="6245" t="s">
        <v>3791</v>
      </c>
      <c r="H948" s="6245" t="s">
        <v>24</v>
      </c>
      <c r="I948" s="6245" t="s">
        <v>798</v>
      </c>
    </row>
    <row customHeight="1" ht="11.25">
      <c r="A949" s="6245" t="s">
        <v>2183</v>
      </c>
      <c r="B949" s="6245" t="s">
        <v>14</v>
      </c>
      <c r="C949" s="6245" t="s">
        <v>3792</v>
      </c>
      <c r="D949" s="6245" t="s">
        <v>3793</v>
      </c>
      <c r="E949" s="6245" t="s">
        <v>3794</v>
      </c>
      <c r="F949" s="6245" t="s">
        <v>2268</v>
      </c>
      <c r="G949" s="6245" t="s">
        <v>24</v>
      </c>
      <c r="H949" s="6245" t="s">
        <v>24</v>
      </c>
      <c r="I949" s="6245" t="s">
        <v>798</v>
      </c>
    </row>
    <row customHeight="1" ht="11.25">
      <c r="A950" s="6245" t="s">
        <v>2183</v>
      </c>
      <c r="B950" s="6245" t="s">
        <v>14</v>
      </c>
      <c r="C950" s="6245" t="s">
        <v>3795</v>
      </c>
      <c r="D950" s="6245" t="s">
        <v>3796</v>
      </c>
      <c r="E950" s="6245" t="s">
        <v>3797</v>
      </c>
      <c r="F950" s="6245" t="s">
        <v>2197</v>
      </c>
      <c r="G950" s="6245" t="s">
        <v>3798</v>
      </c>
      <c r="H950" s="6245" t="s">
        <v>24</v>
      </c>
      <c r="I950" s="6245" t="s">
        <v>798</v>
      </c>
    </row>
    <row customHeight="1" ht="11.25">
      <c r="A951" s="6245" t="s">
        <v>2183</v>
      </c>
      <c r="B951" s="6245" t="s">
        <v>14</v>
      </c>
      <c r="C951" s="6245" t="s">
        <v>3799</v>
      </c>
      <c r="D951" s="6245" t="s">
        <v>3800</v>
      </c>
      <c r="E951" s="6245" t="s">
        <v>3801</v>
      </c>
      <c r="F951" s="6245" t="s">
        <v>2217</v>
      </c>
      <c r="G951" s="6245" t="s">
        <v>3802</v>
      </c>
      <c r="H951" s="6245" t="s">
        <v>24</v>
      </c>
      <c r="I951" s="6245" t="s">
        <v>798</v>
      </c>
    </row>
    <row customHeight="1" ht="11.25">
      <c r="A952" s="6245" t="s">
        <v>2183</v>
      </c>
      <c r="B952" s="6245" t="s">
        <v>14</v>
      </c>
      <c r="C952" s="6245" t="s">
        <v>3803</v>
      </c>
      <c r="D952" s="6245" t="s">
        <v>3804</v>
      </c>
      <c r="E952" s="6245" t="s">
        <v>3805</v>
      </c>
      <c r="F952" s="6245" t="s">
        <v>2327</v>
      </c>
      <c r="G952" s="6245" t="s">
        <v>24</v>
      </c>
      <c r="H952" s="6245" t="s">
        <v>24</v>
      </c>
      <c r="I952" s="6245" t="s">
        <v>798</v>
      </c>
    </row>
    <row customHeight="1" ht="11.25">
      <c r="A953" s="6245" t="s">
        <v>2183</v>
      </c>
      <c r="B953" s="6245" t="s">
        <v>14</v>
      </c>
      <c r="C953" s="6245" t="s">
        <v>3806</v>
      </c>
      <c r="D953" s="6245" t="s">
        <v>3807</v>
      </c>
      <c r="E953" s="6245" t="s">
        <v>3808</v>
      </c>
      <c r="F953" s="6245" t="s">
        <v>2327</v>
      </c>
      <c r="G953" s="6245" t="s">
        <v>24</v>
      </c>
      <c r="H953" s="6245" t="s">
        <v>24</v>
      </c>
      <c r="I953" s="6245" t="s">
        <v>798</v>
      </c>
    </row>
    <row customHeight="1" ht="11.25">
      <c r="A954" s="6245" t="s">
        <v>2183</v>
      </c>
      <c r="B954" s="6245" t="s">
        <v>14</v>
      </c>
      <c r="C954" s="6245" t="s">
        <v>3813</v>
      </c>
      <c r="D954" s="6245" t="s">
        <v>3814</v>
      </c>
      <c r="E954" s="6245" t="s">
        <v>3815</v>
      </c>
      <c r="F954" s="6245" t="s">
        <v>3816</v>
      </c>
      <c r="G954" s="6245" t="s">
        <v>3817</v>
      </c>
      <c r="H954" s="6245" t="s">
        <v>24</v>
      </c>
      <c r="I954" s="6245" t="s">
        <v>798</v>
      </c>
    </row>
    <row customHeight="1" ht="11.25">
      <c r="A955" s="6245" t="s">
        <v>2183</v>
      </c>
      <c r="B955" s="6245" t="s">
        <v>14</v>
      </c>
      <c r="C955" s="6245" t="s">
        <v>4767</v>
      </c>
      <c r="D955" s="6245" t="s">
        <v>4768</v>
      </c>
      <c r="E955" s="6245" t="s">
        <v>4769</v>
      </c>
      <c r="F955" s="6245" t="s">
        <v>2313</v>
      </c>
      <c r="G955" s="6245" t="s">
        <v>24</v>
      </c>
      <c r="H955" s="6245" t="s">
        <v>24</v>
      </c>
      <c r="I955" s="6245" t="s">
        <v>798</v>
      </c>
    </row>
    <row customHeight="1" ht="11.25">
      <c r="A956" s="6245" t="s">
        <v>2183</v>
      </c>
      <c r="B956" s="6245" t="s">
        <v>14</v>
      </c>
      <c r="C956" s="6245" t="s">
        <v>3821</v>
      </c>
      <c r="D956" s="6245" t="s">
        <v>3822</v>
      </c>
      <c r="E956" s="6245" t="s">
        <v>3823</v>
      </c>
      <c r="F956" s="6245" t="s">
        <v>2749</v>
      </c>
      <c r="G956" s="6245" t="s">
        <v>3824</v>
      </c>
      <c r="H956" s="6245" t="s">
        <v>24</v>
      </c>
      <c r="I956" s="6245" t="s">
        <v>798</v>
      </c>
    </row>
    <row customHeight="1" ht="11.25">
      <c r="A957" s="6245" t="s">
        <v>2183</v>
      </c>
      <c r="B957" s="6245" t="s">
        <v>14</v>
      </c>
      <c r="C957" s="6245" t="s">
        <v>3832</v>
      </c>
      <c r="D957" s="6245" t="s">
        <v>3833</v>
      </c>
      <c r="E957" s="6245" t="s">
        <v>3834</v>
      </c>
      <c r="F957" s="6245" t="s">
        <v>2247</v>
      </c>
      <c r="G957" s="6245" t="s">
        <v>24</v>
      </c>
      <c r="H957" s="6245" t="s">
        <v>24</v>
      </c>
      <c r="I957" s="6245" t="s">
        <v>798</v>
      </c>
    </row>
    <row customHeight="1" ht="11.25">
      <c r="A958" s="6245" t="s">
        <v>2183</v>
      </c>
      <c r="B958" s="6245" t="s">
        <v>14</v>
      </c>
      <c r="C958" s="6245" t="s">
        <v>3839</v>
      </c>
      <c r="D958" s="6245" t="s">
        <v>3840</v>
      </c>
      <c r="E958" s="6245" t="s">
        <v>3841</v>
      </c>
      <c r="F958" s="6245" t="s">
        <v>2327</v>
      </c>
      <c r="G958" s="6245" t="s">
        <v>24</v>
      </c>
      <c r="H958" s="6245" t="s">
        <v>24</v>
      </c>
      <c r="I958" s="6245" t="s">
        <v>798</v>
      </c>
    </row>
    <row customHeight="1" ht="11.25">
      <c r="A959" s="6245" t="s">
        <v>2183</v>
      </c>
      <c r="B959" s="6245" t="s">
        <v>14</v>
      </c>
      <c r="C959" s="6245" t="s">
        <v>3845</v>
      </c>
      <c r="D959" s="6245" t="s">
        <v>3846</v>
      </c>
      <c r="E959" s="6245" t="s">
        <v>3847</v>
      </c>
      <c r="F959" s="6245" t="s">
        <v>2197</v>
      </c>
      <c r="G959" s="6245" t="s">
        <v>3848</v>
      </c>
      <c r="H959" s="6245" t="s">
        <v>24</v>
      </c>
      <c r="I959" s="6245" t="s">
        <v>798</v>
      </c>
    </row>
    <row customHeight="1" ht="11.25">
      <c r="A960" s="6245" t="s">
        <v>2183</v>
      </c>
      <c r="B960" s="6245" t="s">
        <v>14</v>
      </c>
      <c r="C960" s="6245" t="s">
        <v>3849</v>
      </c>
      <c r="D960" s="6245" t="s">
        <v>3850</v>
      </c>
      <c r="E960" s="6245" t="s">
        <v>3851</v>
      </c>
      <c r="F960" s="6245" t="s">
        <v>2327</v>
      </c>
      <c r="G960" s="6245" t="s">
        <v>3852</v>
      </c>
      <c r="H960" s="6245" t="s">
        <v>24</v>
      </c>
      <c r="I960" s="6245" t="s">
        <v>798</v>
      </c>
    </row>
    <row customHeight="1" ht="11.25">
      <c r="A961" s="6245" t="s">
        <v>2183</v>
      </c>
      <c r="B961" s="6245" t="s">
        <v>14</v>
      </c>
      <c r="C961" s="6245" t="s">
        <v>3856</v>
      </c>
      <c r="D961" s="6245" t="s">
        <v>3857</v>
      </c>
      <c r="E961" s="6245" t="s">
        <v>3858</v>
      </c>
      <c r="F961" s="6245" t="s">
        <v>3859</v>
      </c>
      <c r="G961" s="6245" t="s">
        <v>24</v>
      </c>
      <c r="H961" s="6245" t="s">
        <v>3860</v>
      </c>
      <c r="I961" s="6245" t="s">
        <v>798</v>
      </c>
    </row>
    <row customHeight="1" ht="11.25">
      <c r="A962" s="6245" t="s">
        <v>2183</v>
      </c>
      <c r="B962" s="6245" t="s">
        <v>14</v>
      </c>
      <c r="C962" s="6245" t="s">
        <v>3868</v>
      </c>
      <c r="D962" s="6245" t="s">
        <v>3869</v>
      </c>
      <c r="E962" s="6245" t="s">
        <v>3870</v>
      </c>
      <c r="F962" s="6245" t="s">
        <v>2749</v>
      </c>
      <c r="G962" s="6245" t="s">
        <v>3871</v>
      </c>
      <c r="H962" s="6245" t="s">
        <v>24</v>
      </c>
      <c r="I962" s="6245" t="s">
        <v>798</v>
      </c>
    </row>
    <row customHeight="1" ht="11.25">
      <c r="A963" s="6245" t="s">
        <v>2183</v>
      </c>
      <c r="B963" s="6245" t="s">
        <v>14</v>
      </c>
      <c r="C963" s="6245" t="s">
        <v>3872</v>
      </c>
      <c r="D963" s="6245" t="s">
        <v>3873</v>
      </c>
      <c r="E963" s="6245" t="s">
        <v>3874</v>
      </c>
      <c r="F963" s="6245" t="s">
        <v>2523</v>
      </c>
      <c r="G963" s="6245" t="s">
        <v>3875</v>
      </c>
      <c r="H963" s="6245" t="s">
        <v>24</v>
      </c>
      <c r="I963" s="6245" t="s">
        <v>798</v>
      </c>
    </row>
    <row customHeight="1" ht="11.25">
      <c r="A964" s="6245" t="s">
        <v>2183</v>
      </c>
      <c r="B964" s="6245" t="s">
        <v>14</v>
      </c>
      <c r="C964" s="6245" t="s">
        <v>3880</v>
      </c>
      <c r="D964" s="6245" t="s">
        <v>3881</v>
      </c>
      <c r="E964" s="6245" t="s">
        <v>3882</v>
      </c>
      <c r="F964" s="6245" t="s">
        <v>2278</v>
      </c>
      <c r="G964" s="6245" t="s">
        <v>2332</v>
      </c>
      <c r="H964" s="6245" t="s">
        <v>24</v>
      </c>
      <c r="I964" s="6245" t="s">
        <v>798</v>
      </c>
    </row>
    <row customHeight="1" ht="11.25">
      <c r="A965" s="6245" t="s">
        <v>2183</v>
      </c>
      <c r="B965" s="6245" t="s">
        <v>14</v>
      </c>
      <c r="C965" s="6245" t="s">
        <v>3891</v>
      </c>
      <c r="D965" s="6245" t="s">
        <v>3892</v>
      </c>
      <c r="E965" s="6245" t="s">
        <v>3893</v>
      </c>
      <c r="F965" s="6245" t="s">
        <v>2291</v>
      </c>
      <c r="G965" s="6245" t="s">
        <v>3894</v>
      </c>
      <c r="H965" s="6245" t="s">
        <v>24</v>
      </c>
      <c r="I965" s="6245" t="s">
        <v>798</v>
      </c>
    </row>
    <row customHeight="1" ht="11.25">
      <c r="A966" s="6245" t="s">
        <v>2183</v>
      </c>
      <c r="B966" s="6245" t="s">
        <v>14</v>
      </c>
      <c r="C966" s="6245" t="s">
        <v>3902</v>
      </c>
      <c r="D966" s="6245" t="s">
        <v>3903</v>
      </c>
      <c r="E966" s="6245" t="s">
        <v>3904</v>
      </c>
      <c r="F966" s="6245" t="s">
        <v>2452</v>
      </c>
      <c r="G966" s="6245" t="s">
        <v>24</v>
      </c>
      <c r="H966" s="6245" t="s">
        <v>24</v>
      </c>
      <c r="I966" s="6245" t="s">
        <v>798</v>
      </c>
    </row>
    <row customHeight="1" ht="11.25">
      <c r="A967" s="6245" t="s">
        <v>2183</v>
      </c>
      <c r="B967" s="6245" t="s">
        <v>14</v>
      </c>
      <c r="C967" s="6245" t="s">
        <v>3905</v>
      </c>
      <c r="D967" s="6245" t="s">
        <v>3906</v>
      </c>
      <c r="E967" s="6245" t="s">
        <v>3907</v>
      </c>
      <c r="F967" s="6245" t="s">
        <v>2358</v>
      </c>
      <c r="G967" s="6245" t="s">
        <v>24</v>
      </c>
      <c r="H967" s="6245" t="s">
        <v>24</v>
      </c>
      <c r="I967" s="6245" t="s">
        <v>798</v>
      </c>
    </row>
    <row customHeight="1" ht="11.25">
      <c r="A968" s="6245" t="s">
        <v>2183</v>
      </c>
      <c r="B968" s="6245" t="s">
        <v>14</v>
      </c>
      <c r="C968" s="6245" t="s">
        <v>3912</v>
      </c>
      <c r="D968" s="6245" t="s">
        <v>3913</v>
      </c>
      <c r="E968" s="6245" t="s">
        <v>3914</v>
      </c>
      <c r="F968" s="6245" t="s">
        <v>2385</v>
      </c>
      <c r="G968" s="6245" t="s">
        <v>3915</v>
      </c>
      <c r="H968" s="6245" t="s">
        <v>24</v>
      </c>
      <c r="I968" s="6245" t="s">
        <v>798</v>
      </c>
    </row>
    <row customHeight="1" ht="11.25">
      <c r="A969" s="6245" t="s">
        <v>2183</v>
      </c>
      <c r="B969" s="6245" t="s">
        <v>14</v>
      </c>
      <c r="C969" s="6245" t="s">
        <v>3922</v>
      </c>
      <c r="D969" s="6245" t="s">
        <v>3923</v>
      </c>
      <c r="E969" s="6245" t="s">
        <v>3924</v>
      </c>
      <c r="F969" s="6245" t="s">
        <v>3720</v>
      </c>
      <c r="G969" s="6245" t="s">
        <v>24</v>
      </c>
      <c r="H969" s="6245" t="s">
        <v>24</v>
      </c>
      <c r="I969" s="6245" t="s">
        <v>798</v>
      </c>
    </row>
    <row customHeight="1" ht="11.25">
      <c r="A970" s="6245" t="s">
        <v>2183</v>
      </c>
      <c r="B970" s="6245" t="s">
        <v>14</v>
      </c>
      <c r="C970" s="6245" t="s">
        <v>4770</v>
      </c>
      <c r="D970" s="6245" t="s">
        <v>4771</v>
      </c>
      <c r="E970" s="6245" t="s">
        <v>4772</v>
      </c>
      <c r="F970" s="6245" t="s">
        <v>2647</v>
      </c>
      <c r="G970" s="6245" t="s">
        <v>24</v>
      </c>
      <c r="H970" s="6245" t="s">
        <v>24</v>
      </c>
      <c r="I970" s="6245" t="s">
        <v>798</v>
      </c>
    </row>
    <row customHeight="1" ht="11.25">
      <c r="A971" s="6245" t="s">
        <v>2183</v>
      </c>
      <c r="B971" s="6245" t="s">
        <v>14</v>
      </c>
      <c r="C971" s="6245" t="s">
        <v>3938</v>
      </c>
      <c r="D971" s="6245" t="s">
        <v>3939</v>
      </c>
      <c r="E971" s="6245" t="s">
        <v>3940</v>
      </c>
      <c r="F971" s="6245" t="s">
        <v>2627</v>
      </c>
      <c r="G971" s="6245" t="s">
        <v>24</v>
      </c>
      <c r="H971" s="6245" t="s">
        <v>24</v>
      </c>
      <c r="I971" s="6245" t="s">
        <v>798</v>
      </c>
    </row>
    <row customHeight="1" ht="11.25">
      <c r="A972" s="6245" t="s">
        <v>2183</v>
      </c>
      <c r="B972" s="6245" t="s">
        <v>14</v>
      </c>
      <c r="C972" s="6245" t="s">
        <v>3941</v>
      </c>
      <c r="D972" s="6245" t="s">
        <v>3942</v>
      </c>
      <c r="E972" s="6245" t="s">
        <v>3943</v>
      </c>
      <c r="F972" s="6245" t="s">
        <v>2283</v>
      </c>
      <c r="G972" s="6245" t="s">
        <v>2403</v>
      </c>
      <c r="H972" s="6245" t="s">
        <v>24</v>
      </c>
      <c r="I972" s="6245" t="s">
        <v>798</v>
      </c>
    </row>
    <row customHeight="1" ht="11.25">
      <c r="A973" s="6245" t="s">
        <v>2183</v>
      </c>
      <c r="B973" s="6245" t="s">
        <v>14</v>
      </c>
      <c r="C973" s="6245" t="s">
        <v>3952</v>
      </c>
      <c r="D973" s="6245" t="s">
        <v>3953</v>
      </c>
      <c r="E973" s="6245" t="s">
        <v>3954</v>
      </c>
      <c r="F973" s="6245" t="s">
        <v>2385</v>
      </c>
      <c r="G973" s="6245" t="s">
        <v>3955</v>
      </c>
      <c r="H973" s="6245" t="s">
        <v>24</v>
      </c>
      <c r="I973" s="6245" t="s">
        <v>798</v>
      </c>
    </row>
    <row customHeight="1" ht="11.25">
      <c r="A974" s="6245" t="s">
        <v>2183</v>
      </c>
      <c r="B974" s="6245" t="s">
        <v>14</v>
      </c>
      <c r="C974" s="6245" t="s">
        <v>3960</v>
      </c>
      <c r="D974" s="6245" t="s">
        <v>3961</v>
      </c>
      <c r="E974" s="6245" t="s">
        <v>3962</v>
      </c>
      <c r="F974" s="6245" t="s">
        <v>2472</v>
      </c>
      <c r="G974" s="6245" t="s">
        <v>3963</v>
      </c>
      <c r="H974" s="6245" t="s">
        <v>24</v>
      </c>
      <c r="I974" s="6245" t="s">
        <v>798</v>
      </c>
    </row>
    <row customHeight="1" ht="11.25">
      <c r="A975" s="6245" t="s">
        <v>2183</v>
      </c>
      <c r="B975" s="6245" t="s">
        <v>14</v>
      </c>
      <c r="C975" s="6245" t="s">
        <v>3974</v>
      </c>
      <c r="D975" s="6245" t="s">
        <v>3975</v>
      </c>
      <c r="E975" s="6245" t="s">
        <v>3976</v>
      </c>
      <c r="F975" s="6245" t="s">
        <v>3597</v>
      </c>
      <c r="G975" s="6245" t="s">
        <v>3977</v>
      </c>
      <c r="H975" s="6245" t="s">
        <v>24</v>
      </c>
      <c r="I975" s="6245" t="s">
        <v>798</v>
      </c>
    </row>
    <row customHeight="1" ht="11.25">
      <c r="A976" s="6245" t="s">
        <v>2183</v>
      </c>
      <c r="B976" s="6245" t="s">
        <v>14</v>
      </c>
      <c r="C976" s="6245" t="s">
        <v>3978</v>
      </c>
      <c r="D976" s="6245" t="s">
        <v>3979</v>
      </c>
      <c r="E976" s="6245" t="s">
        <v>3976</v>
      </c>
      <c r="F976" s="6245" t="s">
        <v>3980</v>
      </c>
      <c r="G976" s="6245" t="s">
        <v>3981</v>
      </c>
      <c r="H976" s="6245" t="s">
        <v>24</v>
      </c>
      <c r="I976" s="6245" t="s">
        <v>798</v>
      </c>
    </row>
    <row customHeight="1" ht="11.25">
      <c r="A977" s="6245" t="s">
        <v>2183</v>
      </c>
      <c r="B977" s="6245" t="s">
        <v>14</v>
      </c>
      <c r="C977" s="6245" t="s">
        <v>3982</v>
      </c>
      <c r="D977" s="6245" t="s">
        <v>3983</v>
      </c>
      <c r="E977" s="6245" t="s">
        <v>3984</v>
      </c>
      <c r="F977" s="6245" t="s">
        <v>2278</v>
      </c>
      <c r="G977" s="6245" t="s">
        <v>3985</v>
      </c>
      <c r="H977" s="6245" t="s">
        <v>24</v>
      </c>
      <c r="I977" s="6245" t="s">
        <v>798</v>
      </c>
    </row>
    <row customHeight="1" ht="11.25">
      <c r="A978" s="6245" t="s">
        <v>2183</v>
      </c>
      <c r="B978" s="6245" t="s">
        <v>14</v>
      </c>
      <c r="C978" s="6245" t="s">
        <v>3988</v>
      </c>
      <c r="D978" s="6245" t="s">
        <v>3989</v>
      </c>
      <c r="E978" s="6245" t="s">
        <v>3990</v>
      </c>
      <c r="F978" s="6245" t="s">
        <v>2385</v>
      </c>
      <c r="G978" s="6245" t="s">
        <v>3991</v>
      </c>
      <c r="H978" s="6245" t="s">
        <v>3992</v>
      </c>
      <c r="I978" s="6245" t="s">
        <v>798</v>
      </c>
    </row>
    <row customHeight="1" ht="11.25">
      <c r="A979" s="6245" t="s">
        <v>2183</v>
      </c>
      <c r="B979" s="6245" t="s">
        <v>14</v>
      </c>
      <c r="C979" s="6245" t="s">
        <v>3993</v>
      </c>
      <c r="D979" s="6245" t="s">
        <v>3994</v>
      </c>
      <c r="E979" s="6245" t="s">
        <v>3995</v>
      </c>
      <c r="F979" s="6245" t="s">
        <v>2202</v>
      </c>
      <c r="G979" s="6245" t="s">
        <v>3996</v>
      </c>
      <c r="H979" s="6245" t="s">
        <v>24</v>
      </c>
      <c r="I979" s="6245" t="s">
        <v>798</v>
      </c>
    </row>
    <row customHeight="1" ht="11.25">
      <c r="A980" s="6245" t="s">
        <v>2183</v>
      </c>
      <c r="B980" s="6245" t="s">
        <v>14</v>
      </c>
      <c r="C980" s="6245" t="s">
        <v>3997</v>
      </c>
      <c r="D980" s="6245" t="s">
        <v>3998</v>
      </c>
      <c r="E980" s="6245" t="s">
        <v>3999</v>
      </c>
      <c r="F980" s="6245" t="s">
        <v>2291</v>
      </c>
      <c r="G980" s="6245" t="s">
        <v>4000</v>
      </c>
      <c r="H980" s="6245" t="s">
        <v>24</v>
      </c>
      <c r="I980" s="6245" t="s">
        <v>798</v>
      </c>
    </row>
    <row customHeight="1" ht="11.25">
      <c r="A981" s="6245" t="s">
        <v>2183</v>
      </c>
      <c r="B981" s="6245" t="s">
        <v>14</v>
      </c>
      <c r="C981" s="6245" t="s">
        <v>4008</v>
      </c>
      <c r="D981" s="6245" t="s">
        <v>4009</v>
      </c>
      <c r="E981" s="6245" t="s">
        <v>4010</v>
      </c>
      <c r="F981" s="6245" t="s">
        <v>2402</v>
      </c>
      <c r="G981" s="6245" t="s">
        <v>24</v>
      </c>
      <c r="H981" s="6245" t="s">
        <v>24</v>
      </c>
      <c r="I981" s="6245" t="s">
        <v>798</v>
      </c>
    </row>
    <row customHeight="1" ht="11.25">
      <c r="A982" s="6245" t="s">
        <v>2183</v>
      </c>
      <c r="B982" s="6245" t="s">
        <v>14</v>
      </c>
      <c r="C982" s="6245" t="s">
        <v>4011</v>
      </c>
      <c r="D982" s="6245" t="s">
        <v>4012</v>
      </c>
      <c r="E982" s="6245" t="s">
        <v>4013</v>
      </c>
      <c r="F982" s="6245" t="s">
        <v>2663</v>
      </c>
      <c r="G982" s="6245" t="s">
        <v>4014</v>
      </c>
      <c r="H982" s="6245" t="s">
        <v>24</v>
      </c>
      <c r="I982" s="6245" t="s">
        <v>798</v>
      </c>
    </row>
    <row customHeight="1" ht="11.25">
      <c r="A983" s="6245" t="s">
        <v>2183</v>
      </c>
      <c r="B983" s="6245" t="s">
        <v>14</v>
      </c>
      <c r="C983" s="6245" t="s">
        <v>4015</v>
      </c>
      <c r="D983" s="6245" t="s">
        <v>4016</v>
      </c>
      <c r="E983" s="6245" t="s">
        <v>4017</v>
      </c>
      <c r="F983" s="6245" t="s">
        <v>2212</v>
      </c>
      <c r="G983" s="6245" t="s">
        <v>4018</v>
      </c>
      <c r="H983" s="6245" t="s">
        <v>24</v>
      </c>
      <c r="I983" s="6245" t="s">
        <v>798</v>
      </c>
    </row>
    <row customHeight="1" ht="11.25">
      <c r="A984" s="6245" t="s">
        <v>2183</v>
      </c>
      <c r="B984" s="6245" t="s">
        <v>14</v>
      </c>
      <c r="C984" s="6245" t="s">
        <v>4019</v>
      </c>
      <c r="D984" s="6245" t="s">
        <v>4020</v>
      </c>
      <c r="E984" s="6245" t="s">
        <v>4021</v>
      </c>
      <c r="F984" s="6245" t="s">
        <v>4022</v>
      </c>
      <c r="G984" s="6245" t="s">
        <v>24</v>
      </c>
      <c r="H984" s="6245" t="s">
        <v>24</v>
      </c>
      <c r="I984" s="6245" t="s">
        <v>798</v>
      </c>
    </row>
    <row customHeight="1" ht="11.25">
      <c r="A985" s="6245" t="s">
        <v>2183</v>
      </c>
      <c r="B985" s="6245" t="s">
        <v>14</v>
      </c>
      <c r="C985" s="6245" t="s">
        <v>4027</v>
      </c>
      <c r="D985" s="6245" t="s">
        <v>4028</v>
      </c>
      <c r="E985" s="6245" t="s">
        <v>4029</v>
      </c>
      <c r="F985" s="6245" t="s">
        <v>4030</v>
      </c>
      <c r="G985" s="6245" t="s">
        <v>4031</v>
      </c>
      <c r="H985" s="6245" t="s">
        <v>24</v>
      </c>
      <c r="I985" s="6245" t="s">
        <v>798</v>
      </c>
    </row>
    <row customHeight="1" ht="11.25">
      <c r="A986" s="6245" t="s">
        <v>2183</v>
      </c>
      <c r="B986" s="6245" t="s">
        <v>14</v>
      </c>
      <c r="C986" s="6245" t="s">
        <v>4032</v>
      </c>
      <c r="D986" s="6245" t="s">
        <v>4033</v>
      </c>
      <c r="E986" s="6245" t="s">
        <v>4034</v>
      </c>
      <c r="F986" s="6245" t="s">
        <v>2560</v>
      </c>
      <c r="G986" s="6245" t="s">
        <v>4035</v>
      </c>
      <c r="H986" s="6245" t="s">
        <v>24</v>
      </c>
      <c r="I986" s="6245" t="s">
        <v>798</v>
      </c>
    </row>
    <row customHeight="1" ht="11.25">
      <c r="A987" s="6245" t="s">
        <v>2183</v>
      </c>
      <c r="B987" s="6245" t="s">
        <v>14</v>
      </c>
      <c r="C987" s="6245" t="s">
        <v>4036</v>
      </c>
      <c r="D987" s="6245" t="s">
        <v>4037</v>
      </c>
      <c r="E987" s="6245" t="s">
        <v>4038</v>
      </c>
      <c r="F987" s="6245" t="s">
        <v>2217</v>
      </c>
      <c r="G987" s="6245" t="s">
        <v>24</v>
      </c>
      <c r="H987" s="6245" t="s">
        <v>24</v>
      </c>
      <c r="I987" s="6245" t="s">
        <v>798</v>
      </c>
    </row>
    <row customHeight="1" ht="11.25">
      <c r="A988" s="6245" t="s">
        <v>2183</v>
      </c>
      <c r="B988" s="6245" t="s">
        <v>14</v>
      </c>
      <c r="C988" s="6245" t="s">
        <v>4043</v>
      </c>
      <c r="D988" s="6245" t="s">
        <v>4044</v>
      </c>
      <c r="E988" s="6245" t="s">
        <v>4045</v>
      </c>
      <c r="F988" s="6245" t="s">
        <v>2268</v>
      </c>
      <c r="G988" s="6245" t="s">
        <v>24</v>
      </c>
      <c r="H988" s="6245" t="s">
        <v>24</v>
      </c>
      <c r="I988" s="6245" t="s">
        <v>798</v>
      </c>
    </row>
    <row customHeight="1" ht="11.25">
      <c r="A989" s="6245" t="s">
        <v>2183</v>
      </c>
      <c r="B989" s="6245" t="s">
        <v>14</v>
      </c>
      <c r="C989" s="6245" t="s">
        <v>4049</v>
      </c>
      <c r="D989" s="6245" t="s">
        <v>4050</v>
      </c>
      <c r="E989" s="6245" t="s">
        <v>4051</v>
      </c>
      <c r="F989" s="6245" t="s">
        <v>2217</v>
      </c>
      <c r="G989" s="6245" t="s">
        <v>24</v>
      </c>
      <c r="H989" s="6245" t="s">
        <v>24</v>
      </c>
      <c r="I989" s="6245" t="s">
        <v>798</v>
      </c>
    </row>
    <row customHeight="1" ht="11.25">
      <c r="A990" s="6245" t="s">
        <v>2183</v>
      </c>
      <c r="B990" s="6245" t="s">
        <v>14</v>
      </c>
      <c r="C990" s="6245" t="s">
        <v>4052</v>
      </c>
      <c r="D990" s="6245" t="s">
        <v>4053</v>
      </c>
      <c r="E990" s="6245" t="s">
        <v>4054</v>
      </c>
      <c r="F990" s="6245" t="s">
        <v>3593</v>
      </c>
      <c r="G990" s="6245" t="s">
        <v>4055</v>
      </c>
      <c r="H990" s="6245" t="s">
        <v>24</v>
      </c>
      <c r="I990" s="6245" t="s">
        <v>798</v>
      </c>
    </row>
    <row customHeight="1" ht="11.25">
      <c r="A991" s="6245" t="s">
        <v>2183</v>
      </c>
      <c r="B991" s="6245" t="s">
        <v>14</v>
      </c>
      <c r="C991" s="6245" t="s">
        <v>4056</v>
      </c>
      <c r="D991" s="6245" t="s">
        <v>4057</v>
      </c>
      <c r="E991" s="6245" t="s">
        <v>4058</v>
      </c>
      <c r="F991" s="6245" t="s">
        <v>4059</v>
      </c>
      <c r="G991" s="6245" t="s">
        <v>24</v>
      </c>
      <c r="H991" s="6245" t="s">
        <v>24</v>
      </c>
      <c r="I991" s="6245" t="s">
        <v>798</v>
      </c>
    </row>
    <row customHeight="1" ht="11.25">
      <c r="A992" s="6245" t="s">
        <v>2183</v>
      </c>
      <c r="B992" s="6245" t="s">
        <v>14</v>
      </c>
      <c r="C992" s="6245" t="s">
        <v>4060</v>
      </c>
      <c r="D992" s="6245" t="s">
        <v>4061</v>
      </c>
      <c r="E992" s="6245" t="s">
        <v>4062</v>
      </c>
      <c r="F992" s="6245" t="s">
        <v>2202</v>
      </c>
      <c r="G992" s="6245" t="s">
        <v>4026</v>
      </c>
      <c r="H992" s="6245" t="s">
        <v>24</v>
      </c>
      <c r="I992" s="6245" t="s">
        <v>798</v>
      </c>
    </row>
    <row customHeight="1" ht="11.25">
      <c r="A993" s="6245" t="s">
        <v>2183</v>
      </c>
      <c r="B993" s="6245" t="s">
        <v>14</v>
      </c>
      <c r="C993" s="6245" t="s">
        <v>4063</v>
      </c>
      <c r="D993" s="6245" t="s">
        <v>4064</v>
      </c>
      <c r="E993" s="6245" t="s">
        <v>4065</v>
      </c>
      <c r="F993" s="6245" t="s">
        <v>2963</v>
      </c>
      <c r="G993" s="6245" t="s">
        <v>4066</v>
      </c>
      <c r="H993" s="6245" t="s">
        <v>24</v>
      </c>
      <c r="I993" s="6245" t="s">
        <v>798</v>
      </c>
    </row>
    <row customHeight="1" ht="11.25">
      <c r="A994" s="6245" t="s">
        <v>2183</v>
      </c>
      <c r="B994" s="6245" t="s">
        <v>14</v>
      </c>
      <c r="C994" s="6245" t="s">
        <v>4067</v>
      </c>
      <c r="D994" s="6245" t="s">
        <v>4068</v>
      </c>
      <c r="E994" s="6245" t="s">
        <v>4069</v>
      </c>
      <c r="F994" s="6245" t="s">
        <v>4070</v>
      </c>
      <c r="G994" s="6245" t="s">
        <v>4071</v>
      </c>
      <c r="H994" s="6245" t="s">
        <v>24</v>
      </c>
      <c r="I994" s="6245" t="s">
        <v>798</v>
      </c>
    </row>
    <row customHeight="1" ht="11.25">
      <c r="A995" s="6245" t="s">
        <v>2183</v>
      </c>
      <c r="B995" s="6245" t="s">
        <v>14</v>
      </c>
      <c r="C995" s="6245" t="s">
        <v>4072</v>
      </c>
      <c r="D995" s="6245" t="s">
        <v>4073</v>
      </c>
      <c r="E995" s="6245" t="s">
        <v>4074</v>
      </c>
      <c r="F995" s="6245" t="s">
        <v>2866</v>
      </c>
      <c r="G995" s="6245" t="s">
        <v>24</v>
      </c>
      <c r="H995" s="6245" t="s">
        <v>24</v>
      </c>
      <c r="I995" s="6245" t="s">
        <v>798</v>
      </c>
    </row>
    <row customHeight="1" ht="11.25">
      <c r="A996" s="6245" t="s">
        <v>2183</v>
      </c>
      <c r="B996" s="6245" t="s">
        <v>14</v>
      </c>
      <c r="C996" s="6245" t="s">
        <v>4075</v>
      </c>
      <c r="D996" s="6245" t="s">
        <v>4076</v>
      </c>
      <c r="E996" s="6245" t="s">
        <v>4077</v>
      </c>
      <c r="F996" s="6245" t="s">
        <v>2197</v>
      </c>
      <c r="G996" s="6245" t="s">
        <v>4078</v>
      </c>
      <c r="H996" s="6245" t="s">
        <v>24</v>
      </c>
      <c r="I996" s="6245" t="s">
        <v>798</v>
      </c>
    </row>
    <row customHeight="1" ht="11.25">
      <c r="A997" s="6245" t="s">
        <v>2183</v>
      </c>
      <c r="B997" s="6245" t="s">
        <v>14</v>
      </c>
      <c r="C997" s="6245" t="s">
        <v>4083</v>
      </c>
      <c r="D997" s="6245" t="s">
        <v>4084</v>
      </c>
      <c r="E997" s="6245" t="s">
        <v>4085</v>
      </c>
      <c r="F997" s="6245" t="s">
        <v>2247</v>
      </c>
      <c r="G997" s="6245" t="s">
        <v>24</v>
      </c>
      <c r="H997" s="6245" t="s">
        <v>24</v>
      </c>
      <c r="I997" s="6245" t="s">
        <v>798</v>
      </c>
    </row>
    <row customHeight="1" ht="11.25">
      <c r="A998" s="6245" t="s">
        <v>2183</v>
      </c>
      <c r="B998" s="6245" t="s">
        <v>14</v>
      </c>
      <c r="C998" s="6245" t="s">
        <v>4086</v>
      </c>
      <c r="D998" s="6245" t="s">
        <v>4087</v>
      </c>
      <c r="E998" s="6245" t="s">
        <v>4088</v>
      </c>
      <c r="F998" s="6245" t="s">
        <v>2212</v>
      </c>
      <c r="G998" s="6245" t="s">
        <v>4089</v>
      </c>
      <c r="H998" s="6245" t="s">
        <v>24</v>
      </c>
      <c r="I998" s="6245" t="s">
        <v>798</v>
      </c>
    </row>
    <row customHeight="1" ht="11.25">
      <c r="A999" s="6245" t="s">
        <v>2183</v>
      </c>
      <c r="B999" s="6245" t="s">
        <v>14</v>
      </c>
      <c r="C999" s="6245" t="s">
        <v>4090</v>
      </c>
      <c r="D999" s="6245" t="s">
        <v>4091</v>
      </c>
      <c r="E999" s="6245" t="s">
        <v>4092</v>
      </c>
      <c r="F999" s="6245" t="s">
        <v>2197</v>
      </c>
      <c r="G999" s="6245" t="s">
        <v>24</v>
      </c>
      <c r="H999" s="6245" t="s">
        <v>24</v>
      </c>
      <c r="I999" s="6245" t="s">
        <v>798</v>
      </c>
    </row>
    <row customHeight="1" ht="11.25">
      <c r="A1000" s="6245" t="s">
        <v>2183</v>
      </c>
      <c r="B1000" s="6245" t="s">
        <v>14</v>
      </c>
      <c r="C1000" s="6245" t="s">
        <v>4108</v>
      </c>
      <c r="D1000" s="6245" t="s">
        <v>4109</v>
      </c>
      <c r="E1000" s="6245" t="s">
        <v>4110</v>
      </c>
      <c r="F1000" s="6245" t="s">
        <v>2303</v>
      </c>
      <c r="G1000" s="6245" t="s">
        <v>24</v>
      </c>
      <c r="H1000" s="6245" t="s">
        <v>4111</v>
      </c>
      <c r="I1000" s="6245" t="s">
        <v>798</v>
      </c>
    </row>
    <row customHeight="1" ht="11.25">
      <c r="A1001" s="6245" t="s">
        <v>2183</v>
      </c>
      <c r="B1001" s="6245" t="s">
        <v>14</v>
      </c>
      <c r="C1001" s="6245" t="s">
        <v>4116</v>
      </c>
      <c r="D1001" s="6245" t="s">
        <v>4117</v>
      </c>
      <c r="E1001" s="6245" t="s">
        <v>4118</v>
      </c>
      <c r="F1001" s="6245" t="s">
        <v>2212</v>
      </c>
      <c r="G1001" s="6245" t="s">
        <v>24</v>
      </c>
      <c r="H1001" s="6245" t="s">
        <v>24</v>
      </c>
      <c r="I1001" s="6245" t="s">
        <v>798</v>
      </c>
    </row>
    <row customHeight="1" ht="11.25">
      <c r="A1002" s="6245" t="s">
        <v>2183</v>
      </c>
      <c r="B1002" s="6245" t="s">
        <v>14</v>
      </c>
      <c r="C1002" s="6245" t="s">
        <v>4119</v>
      </c>
      <c r="D1002" s="6245" t="s">
        <v>4120</v>
      </c>
      <c r="E1002" s="6245" t="s">
        <v>4121</v>
      </c>
      <c r="F1002" s="6245" t="s">
        <v>4115</v>
      </c>
      <c r="G1002" s="6245" t="s">
        <v>4122</v>
      </c>
      <c r="H1002" s="6245" t="s">
        <v>24</v>
      </c>
      <c r="I1002" s="6245" t="s">
        <v>798</v>
      </c>
    </row>
    <row customHeight="1" ht="11.25">
      <c r="A1003" s="6245" t="s">
        <v>2183</v>
      </c>
      <c r="B1003" s="6245" t="s">
        <v>14</v>
      </c>
      <c r="C1003" s="6245" t="s">
        <v>4131</v>
      </c>
      <c r="D1003" s="6245" t="s">
        <v>4132</v>
      </c>
      <c r="E1003" s="6245" t="s">
        <v>4133</v>
      </c>
      <c r="F1003" s="6245" t="s">
        <v>4134</v>
      </c>
      <c r="G1003" s="6245" t="s">
        <v>3689</v>
      </c>
      <c r="H1003" s="6245" t="s">
        <v>24</v>
      </c>
      <c r="I1003" s="6245" t="s">
        <v>798</v>
      </c>
    </row>
    <row customHeight="1" ht="11.25">
      <c r="A1004" s="6245" t="s">
        <v>2183</v>
      </c>
      <c r="B1004" s="6245" t="s">
        <v>14</v>
      </c>
      <c r="C1004" s="6245" t="s">
        <v>4135</v>
      </c>
      <c r="D1004" s="6245" t="s">
        <v>4136</v>
      </c>
      <c r="E1004" s="6245" t="s">
        <v>4137</v>
      </c>
      <c r="F1004" s="6245" t="s">
        <v>2963</v>
      </c>
      <c r="G1004" s="6245" t="s">
        <v>4138</v>
      </c>
      <c r="H1004" s="6245" t="s">
        <v>24</v>
      </c>
      <c r="I1004" s="6245" t="s">
        <v>798</v>
      </c>
    </row>
    <row customHeight="1" ht="11.25">
      <c r="A1005" s="6245" t="s">
        <v>2183</v>
      </c>
      <c r="B1005" s="6245" t="s">
        <v>14</v>
      </c>
      <c r="C1005" s="6245" t="s">
        <v>4151</v>
      </c>
      <c r="D1005" s="6245" t="s">
        <v>4152</v>
      </c>
      <c r="E1005" s="6245" t="s">
        <v>4153</v>
      </c>
      <c r="F1005" s="6245" t="s">
        <v>2560</v>
      </c>
      <c r="G1005" s="6245" t="s">
        <v>4154</v>
      </c>
      <c r="H1005" s="6245" t="s">
        <v>24</v>
      </c>
      <c r="I1005" s="6245" t="s">
        <v>798</v>
      </c>
    </row>
    <row customHeight="1" ht="11.25">
      <c r="A1006" s="6245" t="s">
        <v>2183</v>
      </c>
      <c r="B1006" s="6245" t="s">
        <v>14</v>
      </c>
      <c r="C1006" s="6245" t="s">
        <v>4155</v>
      </c>
      <c r="D1006" s="6245" t="s">
        <v>4156</v>
      </c>
      <c r="E1006" s="6245" t="s">
        <v>4157</v>
      </c>
      <c r="F1006" s="6245" t="s">
        <v>2308</v>
      </c>
      <c r="G1006" s="6245" t="s">
        <v>4158</v>
      </c>
      <c r="H1006" s="6245" t="s">
        <v>24</v>
      </c>
      <c r="I1006" s="6245" t="s">
        <v>798</v>
      </c>
    </row>
    <row customHeight="1" ht="11.25">
      <c r="A1007" s="6245" t="s">
        <v>2183</v>
      </c>
      <c r="B1007" s="6245" t="s">
        <v>14</v>
      </c>
      <c r="C1007" s="6245" t="s">
        <v>4164</v>
      </c>
      <c r="D1007" s="6245" t="s">
        <v>4165</v>
      </c>
      <c r="E1007" s="6245" t="s">
        <v>4166</v>
      </c>
      <c r="F1007" s="6245" t="s">
        <v>2237</v>
      </c>
      <c r="G1007" s="6245" t="s">
        <v>4167</v>
      </c>
      <c r="H1007" s="6245" t="s">
        <v>24</v>
      </c>
      <c r="I1007" s="6245" t="s">
        <v>798</v>
      </c>
    </row>
    <row customHeight="1" ht="11.25">
      <c r="A1008" s="6245" t="s">
        <v>2183</v>
      </c>
      <c r="B1008" s="6245" t="s">
        <v>14</v>
      </c>
      <c r="C1008" s="6245" t="s">
        <v>4168</v>
      </c>
      <c r="D1008" s="6245" t="s">
        <v>4169</v>
      </c>
      <c r="E1008" s="6245" t="s">
        <v>4170</v>
      </c>
      <c r="F1008" s="6245" t="s">
        <v>2197</v>
      </c>
      <c r="G1008" s="6245" t="s">
        <v>4171</v>
      </c>
      <c r="H1008" s="6245" t="s">
        <v>24</v>
      </c>
      <c r="I1008" s="6245" t="s">
        <v>798</v>
      </c>
    </row>
    <row customHeight="1" ht="11.25">
      <c r="A1009" s="6245" t="s">
        <v>2183</v>
      </c>
      <c r="B1009" s="6245" t="s">
        <v>14</v>
      </c>
      <c r="C1009" s="6245" t="s">
        <v>4773</v>
      </c>
      <c r="D1009" s="6245" t="s">
        <v>4191</v>
      </c>
      <c r="E1009" s="6245" t="s">
        <v>4774</v>
      </c>
      <c r="F1009" s="6245" t="s">
        <v>2720</v>
      </c>
      <c r="G1009" s="6245" t="s">
        <v>24</v>
      </c>
      <c r="H1009" s="6245" t="s">
        <v>24</v>
      </c>
      <c r="I1009" s="6245" t="s">
        <v>798</v>
      </c>
    </row>
    <row customHeight="1" ht="11.25">
      <c r="A1010" s="6245" t="s">
        <v>2183</v>
      </c>
      <c r="B1010" s="6245" t="s">
        <v>14</v>
      </c>
      <c r="C1010" s="6245" t="s">
        <v>4195</v>
      </c>
      <c r="D1010" s="6245" t="s">
        <v>4196</v>
      </c>
      <c r="E1010" s="6245" t="s">
        <v>4197</v>
      </c>
      <c r="F1010" s="6245" t="s">
        <v>2308</v>
      </c>
      <c r="G1010" s="6245" t="s">
        <v>4198</v>
      </c>
      <c r="H1010" s="6245" t="s">
        <v>24</v>
      </c>
      <c r="I1010" s="6245" t="s">
        <v>798</v>
      </c>
    </row>
    <row customHeight="1" ht="11.25">
      <c r="A1011" s="6245" t="s">
        <v>2183</v>
      </c>
      <c r="B1011" s="6245" t="s">
        <v>14</v>
      </c>
      <c r="C1011" s="6245" t="s">
        <v>4210</v>
      </c>
      <c r="D1011" s="6245" t="s">
        <v>4211</v>
      </c>
      <c r="E1011" s="6245" t="s">
        <v>4212</v>
      </c>
      <c r="F1011" s="6245" t="s">
        <v>2327</v>
      </c>
      <c r="G1011" s="6245" t="s">
        <v>24</v>
      </c>
      <c r="H1011" s="6245" t="s">
        <v>24</v>
      </c>
      <c r="I1011" s="6245" t="s">
        <v>798</v>
      </c>
    </row>
    <row customHeight="1" ht="11.25">
      <c r="A1012" s="6245" t="s">
        <v>2183</v>
      </c>
      <c r="B1012" s="6245" t="s">
        <v>14</v>
      </c>
      <c r="C1012" s="6245" t="s">
        <v>4775</v>
      </c>
      <c r="D1012" s="6245" t="s">
        <v>4776</v>
      </c>
      <c r="E1012" s="6245" t="s">
        <v>4777</v>
      </c>
      <c r="F1012" s="6245" t="s">
        <v>2369</v>
      </c>
      <c r="G1012" s="6245" t="s">
        <v>24</v>
      </c>
      <c r="H1012" s="6245" t="s">
        <v>24</v>
      </c>
      <c r="I1012" s="6245" t="s">
        <v>798</v>
      </c>
    </row>
    <row customHeight="1" ht="11.25">
      <c r="A1013" s="6245" t="s">
        <v>2183</v>
      </c>
      <c r="B1013" s="6245" t="s">
        <v>14</v>
      </c>
      <c r="C1013" s="6245" t="s">
        <v>4220</v>
      </c>
      <c r="D1013" s="6245" t="s">
        <v>4221</v>
      </c>
      <c r="E1013" s="6245" t="s">
        <v>4222</v>
      </c>
      <c r="F1013" s="6245" t="s">
        <v>2212</v>
      </c>
      <c r="G1013" s="6245" t="s">
        <v>24</v>
      </c>
      <c r="H1013" s="6245" t="s">
        <v>24</v>
      </c>
      <c r="I1013" s="6245" t="s">
        <v>798</v>
      </c>
    </row>
    <row customHeight="1" ht="11.25">
      <c r="A1014" s="6245" t="s">
        <v>2183</v>
      </c>
      <c r="B1014" s="6245" t="s">
        <v>14</v>
      </c>
      <c r="C1014" s="6245" t="s">
        <v>4223</v>
      </c>
      <c r="D1014" s="6245" t="s">
        <v>4224</v>
      </c>
      <c r="E1014" s="6245" t="s">
        <v>4225</v>
      </c>
      <c r="F1014" s="6245" t="s">
        <v>2560</v>
      </c>
      <c r="G1014" s="6245" t="s">
        <v>4226</v>
      </c>
      <c r="H1014" s="6245" t="s">
        <v>24</v>
      </c>
      <c r="I1014" s="6245" t="s">
        <v>798</v>
      </c>
    </row>
    <row customHeight="1" ht="11.25">
      <c r="A1015" s="6245" t="s">
        <v>2183</v>
      </c>
      <c r="B1015" s="6245" t="s">
        <v>14</v>
      </c>
      <c r="C1015" s="6245" t="s">
        <v>4235</v>
      </c>
      <c r="D1015" s="6245" t="s">
        <v>4236</v>
      </c>
      <c r="E1015" s="6245" t="s">
        <v>4237</v>
      </c>
      <c r="F1015" s="6245" t="s">
        <v>2385</v>
      </c>
      <c r="G1015" s="6245" t="s">
        <v>4238</v>
      </c>
      <c r="H1015" s="6245" t="s">
        <v>24</v>
      </c>
      <c r="I1015" s="6245" t="s">
        <v>798</v>
      </c>
    </row>
    <row customHeight="1" ht="11.25">
      <c r="A1016" s="6245" t="s">
        <v>2183</v>
      </c>
      <c r="B1016" s="6245" t="s">
        <v>14</v>
      </c>
      <c r="C1016" s="6245" t="s">
        <v>4246</v>
      </c>
      <c r="D1016" s="6245" t="s">
        <v>4247</v>
      </c>
      <c r="E1016" s="6245" t="s">
        <v>4248</v>
      </c>
      <c r="F1016" s="6245" t="s">
        <v>2560</v>
      </c>
      <c r="G1016" s="6245" t="s">
        <v>24</v>
      </c>
      <c r="H1016" s="6245" t="s">
        <v>24</v>
      </c>
      <c r="I1016" s="6245" t="s">
        <v>798</v>
      </c>
    </row>
    <row customHeight="1" ht="11.25">
      <c r="A1017" s="6245" t="s">
        <v>2183</v>
      </c>
      <c r="B1017" s="6245" t="s">
        <v>14</v>
      </c>
      <c r="C1017" s="6245" t="s">
        <v>4249</v>
      </c>
      <c r="D1017" s="6245" t="s">
        <v>4247</v>
      </c>
      <c r="E1017" s="6245" t="s">
        <v>4250</v>
      </c>
      <c r="F1017" s="6245" t="s">
        <v>2369</v>
      </c>
      <c r="G1017" s="6245" t="s">
        <v>4251</v>
      </c>
      <c r="H1017" s="6245" t="s">
        <v>24</v>
      </c>
      <c r="I1017" s="6245" t="s">
        <v>798</v>
      </c>
    </row>
    <row customHeight="1" ht="11.25">
      <c r="A1018" s="6245" t="s">
        <v>2183</v>
      </c>
      <c r="B1018" s="6245" t="s">
        <v>14</v>
      </c>
      <c r="C1018" s="6245" t="s">
        <v>4260</v>
      </c>
      <c r="D1018" s="6245" t="s">
        <v>4261</v>
      </c>
      <c r="E1018" s="6245" t="s">
        <v>4262</v>
      </c>
      <c r="F1018" s="6245" t="s">
        <v>2560</v>
      </c>
      <c r="G1018" s="6245" t="s">
        <v>4263</v>
      </c>
      <c r="H1018" s="6245" t="s">
        <v>24</v>
      </c>
      <c r="I1018" s="6245" t="s">
        <v>798</v>
      </c>
    </row>
    <row customHeight="1" ht="11.25">
      <c r="A1019" s="6245" t="s">
        <v>2183</v>
      </c>
      <c r="B1019" s="6245" t="s">
        <v>14</v>
      </c>
      <c r="C1019" s="6245" t="s">
        <v>4268</v>
      </c>
      <c r="D1019" s="6245" t="s">
        <v>4269</v>
      </c>
      <c r="E1019" s="6245" t="s">
        <v>4270</v>
      </c>
      <c r="F1019" s="6245" t="s">
        <v>2402</v>
      </c>
      <c r="G1019" s="6245" t="s">
        <v>24</v>
      </c>
      <c r="H1019" s="6245" t="s">
        <v>24</v>
      </c>
      <c r="I1019" s="6245" t="s">
        <v>798</v>
      </c>
    </row>
    <row customHeight="1" ht="11.25">
      <c r="A1020" s="6245" t="s">
        <v>2183</v>
      </c>
      <c r="B1020" s="6245" t="s">
        <v>14</v>
      </c>
      <c r="C1020" s="6245" t="s">
        <v>4271</v>
      </c>
      <c r="D1020" s="6245" t="s">
        <v>4272</v>
      </c>
      <c r="E1020" s="6245" t="s">
        <v>4273</v>
      </c>
      <c r="F1020" s="6245" t="s">
        <v>2278</v>
      </c>
      <c r="G1020" s="6245" t="s">
        <v>4274</v>
      </c>
      <c r="H1020" s="6245" t="s">
        <v>24</v>
      </c>
      <c r="I1020" s="6245" t="s">
        <v>798</v>
      </c>
    </row>
    <row customHeight="1" ht="11.25">
      <c r="A1021" s="6245" t="s">
        <v>2183</v>
      </c>
      <c r="B1021" s="6245" t="s">
        <v>14</v>
      </c>
      <c r="C1021" s="6245" t="s">
        <v>4275</v>
      </c>
      <c r="D1021" s="6245" t="s">
        <v>4276</v>
      </c>
      <c r="E1021" s="6245" t="s">
        <v>4277</v>
      </c>
      <c r="F1021" s="6245" t="s">
        <v>2242</v>
      </c>
      <c r="G1021" s="6245" t="s">
        <v>4278</v>
      </c>
      <c r="H1021" s="6245" t="s">
        <v>24</v>
      </c>
      <c r="I1021" s="6245" t="s">
        <v>798</v>
      </c>
    </row>
    <row customHeight="1" ht="11.25">
      <c r="A1022" s="6245" t="s">
        <v>2183</v>
      </c>
      <c r="B1022" s="6245" t="s">
        <v>14</v>
      </c>
      <c r="C1022" s="6245" t="s">
        <v>4279</v>
      </c>
      <c r="D1022" s="6245" t="s">
        <v>4280</v>
      </c>
      <c r="E1022" s="6245" t="s">
        <v>4281</v>
      </c>
      <c r="F1022" s="6245" t="s">
        <v>2212</v>
      </c>
      <c r="G1022" s="6245" t="s">
        <v>4282</v>
      </c>
      <c r="H1022" s="6245" t="s">
        <v>24</v>
      </c>
      <c r="I1022" s="6245" t="s">
        <v>798</v>
      </c>
    </row>
    <row customHeight="1" ht="11.25">
      <c r="A1023" s="6245" t="s">
        <v>2183</v>
      </c>
      <c r="B1023" s="6245" t="s">
        <v>14</v>
      </c>
      <c r="C1023" s="6245" t="s">
        <v>4283</v>
      </c>
      <c r="D1023" s="6245" t="s">
        <v>4284</v>
      </c>
      <c r="E1023" s="6245" t="s">
        <v>4285</v>
      </c>
      <c r="F1023" s="6245" t="s">
        <v>2369</v>
      </c>
      <c r="G1023" s="6245" t="s">
        <v>24</v>
      </c>
      <c r="H1023" s="6245" t="s">
        <v>24</v>
      </c>
      <c r="I1023" s="6245" t="s">
        <v>798</v>
      </c>
    </row>
    <row customHeight="1" ht="11.25">
      <c r="A1024" s="6245" t="s">
        <v>2183</v>
      </c>
      <c r="B1024" s="6245" t="s">
        <v>14</v>
      </c>
      <c r="C1024" s="6245" t="s">
        <v>4286</v>
      </c>
      <c r="D1024" s="6245" t="s">
        <v>4287</v>
      </c>
      <c r="E1024" s="6245" t="s">
        <v>4288</v>
      </c>
      <c r="F1024" s="6245" t="s">
        <v>2340</v>
      </c>
      <c r="G1024" s="6245" t="s">
        <v>4289</v>
      </c>
      <c r="H1024" s="6245" t="s">
        <v>24</v>
      </c>
      <c r="I1024" s="6245" t="s">
        <v>798</v>
      </c>
    </row>
    <row customHeight="1" ht="11.25">
      <c r="A1025" s="6245" t="s">
        <v>2183</v>
      </c>
      <c r="B1025" s="6245" t="s">
        <v>14</v>
      </c>
      <c r="C1025" s="6245" t="s">
        <v>4294</v>
      </c>
      <c r="D1025" s="6245" t="s">
        <v>4295</v>
      </c>
      <c r="E1025" s="6245" t="s">
        <v>4296</v>
      </c>
      <c r="F1025" s="6245" t="s">
        <v>4297</v>
      </c>
      <c r="G1025" s="6245" t="s">
        <v>4298</v>
      </c>
      <c r="H1025" s="6245" t="s">
        <v>24</v>
      </c>
      <c r="I1025" s="6245" t="s">
        <v>798</v>
      </c>
    </row>
    <row customHeight="1" ht="11.25">
      <c r="A1026" s="6245" t="s">
        <v>2183</v>
      </c>
      <c r="B1026" s="6245" t="s">
        <v>14</v>
      </c>
      <c r="C1026" s="6245" t="s">
        <v>4299</v>
      </c>
      <c r="D1026" s="6245" t="s">
        <v>4300</v>
      </c>
      <c r="E1026" s="6245" t="s">
        <v>4301</v>
      </c>
      <c r="F1026" s="6245" t="s">
        <v>2197</v>
      </c>
      <c r="G1026" s="6245" t="s">
        <v>24</v>
      </c>
      <c r="H1026" s="6245" t="s">
        <v>24</v>
      </c>
      <c r="I1026" s="6245" t="s">
        <v>798</v>
      </c>
    </row>
    <row customHeight="1" ht="11.25">
      <c r="A1027" s="6245" t="s">
        <v>2183</v>
      </c>
      <c r="B1027" s="6245" t="s">
        <v>14</v>
      </c>
      <c r="C1027" s="6245" t="s">
        <v>4309</v>
      </c>
      <c r="D1027" s="6245" t="s">
        <v>4310</v>
      </c>
      <c r="E1027" s="6245" t="s">
        <v>4311</v>
      </c>
      <c r="F1027" s="6245" t="s">
        <v>2202</v>
      </c>
      <c r="G1027" s="6245" t="s">
        <v>24</v>
      </c>
      <c r="H1027" s="6245" t="s">
        <v>24</v>
      </c>
      <c r="I1027" s="6245" t="s">
        <v>798</v>
      </c>
    </row>
    <row customHeight="1" ht="11.25">
      <c r="A1028" s="6245" t="s">
        <v>2183</v>
      </c>
      <c r="B1028" s="6245" t="s">
        <v>14</v>
      </c>
      <c r="C1028" s="6245" t="s">
        <v>4316</v>
      </c>
      <c r="D1028" s="6245" t="s">
        <v>4317</v>
      </c>
      <c r="E1028" s="6245" t="s">
        <v>4318</v>
      </c>
      <c r="F1028" s="6245" t="s">
        <v>4030</v>
      </c>
      <c r="G1028" s="6245" t="s">
        <v>24</v>
      </c>
      <c r="H1028" s="6245" t="s">
        <v>24</v>
      </c>
      <c r="I1028" s="6245" t="s">
        <v>798</v>
      </c>
    </row>
    <row customHeight="1" ht="11.25">
      <c r="A1029" s="6245" t="s">
        <v>2183</v>
      </c>
      <c r="B1029" s="6245" t="s">
        <v>14</v>
      </c>
      <c r="C1029" s="6245" t="s">
        <v>4319</v>
      </c>
      <c r="D1029" s="6245" t="s">
        <v>4320</v>
      </c>
      <c r="E1029" s="6245" t="s">
        <v>4321</v>
      </c>
      <c r="F1029" s="6245" t="s">
        <v>2303</v>
      </c>
      <c r="G1029" s="6245" t="s">
        <v>4322</v>
      </c>
      <c r="H1029" s="6245" t="s">
        <v>24</v>
      </c>
      <c r="I1029" s="6245" t="s">
        <v>798</v>
      </c>
    </row>
    <row customHeight="1" ht="11.25">
      <c r="A1030" s="6245" t="s">
        <v>2183</v>
      </c>
      <c r="B1030" s="6245" t="s">
        <v>14</v>
      </c>
      <c r="C1030" s="6245" t="s">
        <v>4330</v>
      </c>
      <c r="D1030" s="6245" t="s">
        <v>4331</v>
      </c>
      <c r="E1030" s="6245" t="s">
        <v>4332</v>
      </c>
      <c r="F1030" s="6245" t="s">
        <v>2385</v>
      </c>
      <c r="G1030" s="6245" t="s">
        <v>24</v>
      </c>
      <c r="H1030" s="6245" t="s">
        <v>24</v>
      </c>
      <c r="I1030" s="6245" t="s">
        <v>798</v>
      </c>
    </row>
    <row customHeight="1" ht="11.25">
      <c r="A1031" s="6245" t="s">
        <v>2183</v>
      </c>
      <c r="B1031" s="6245" t="s">
        <v>14</v>
      </c>
      <c r="C1031" s="6245" t="s">
        <v>4333</v>
      </c>
      <c r="D1031" s="6245" t="s">
        <v>4334</v>
      </c>
      <c r="E1031" s="6245" t="s">
        <v>4335</v>
      </c>
      <c r="F1031" s="6245" t="s">
        <v>2242</v>
      </c>
      <c r="G1031" s="6245" t="s">
        <v>24</v>
      </c>
      <c r="H1031" s="6245" t="s">
        <v>24</v>
      </c>
      <c r="I1031" s="6245" t="s">
        <v>798</v>
      </c>
    </row>
    <row customHeight="1" ht="11.25">
      <c r="A1032" s="6245" t="s">
        <v>2183</v>
      </c>
      <c r="B1032" s="6245" t="s">
        <v>14</v>
      </c>
      <c r="C1032" s="6245" t="s">
        <v>4340</v>
      </c>
      <c r="D1032" s="6245" t="s">
        <v>4341</v>
      </c>
      <c r="E1032" s="6245" t="s">
        <v>4342</v>
      </c>
      <c r="F1032" s="6245" t="s">
        <v>2197</v>
      </c>
      <c r="G1032" s="6245" t="s">
        <v>4343</v>
      </c>
      <c r="H1032" s="6245" t="s">
        <v>24</v>
      </c>
      <c r="I1032" s="6245" t="s">
        <v>798</v>
      </c>
    </row>
    <row customHeight="1" ht="11.25">
      <c r="A1033" s="6245" t="s">
        <v>2183</v>
      </c>
      <c r="B1033" s="6245" t="s">
        <v>14</v>
      </c>
      <c r="C1033" s="6245" t="s">
        <v>4344</v>
      </c>
      <c r="D1033" s="6245" t="s">
        <v>4345</v>
      </c>
      <c r="E1033" s="6245" t="s">
        <v>4346</v>
      </c>
      <c r="F1033" s="6245" t="s">
        <v>2385</v>
      </c>
      <c r="G1033" s="6245" t="s">
        <v>4347</v>
      </c>
      <c r="H1033" s="6245" t="s">
        <v>24</v>
      </c>
      <c r="I1033" s="6245" t="s">
        <v>798</v>
      </c>
    </row>
    <row customHeight="1" ht="11.25">
      <c r="A1034" s="6245" t="s">
        <v>2183</v>
      </c>
      <c r="B1034" s="6245" t="s">
        <v>14</v>
      </c>
      <c r="C1034" s="6245" t="s">
        <v>4348</v>
      </c>
      <c r="D1034" s="6245" t="s">
        <v>4349</v>
      </c>
      <c r="E1034" s="6245" t="s">
        <v>4350</v>
      </c>
      <c r="F1034" s="6245" t="s">
        <v>2818</v>
      </c>
      <c r="G1034" s="6245" t="s">
        <v>4351</v>
      </c>
      <c r="H1034" s="6245" t="s">
        <v>24</v>
      </c>
      <c r="I1034" s="6245" t="s">
        <v>798</v>
      </c>
    </row>
    <row customHeight="1" ht="11.25">
      <c r="A1035" s="6245" t="s">
        <v>2183</v>
      </c>
      <c r="B1035" s="6245" t="s">
        <v>14</v>
      </c>
      <c r="C1035" s="6245" t="s">
        <v>4356</v>
      </c>
      <c r="D1035" s="6245" t="s">
        <v>4357</v>
      </c>
      <c r="E1035" s="6245" t="s">
        <v>4358</v>
      </c>
      <c r="F1035" s="6245" t="s">
        <v>2291</v>
      </c>
      <c r="G1035" s="6245" t="s">
        <v>4359</v>
      </c>
      <c r="H1035" s="6245" t="s">
        <v>24</v>
      </c>
      <c r="I1035" s="6245" t="s">
        <v>798</v>
      </c>
    </row>
    <row customHeight="1" ht="11.25">
      <c r="A1036" s="6245" t="s">
        <v>2183</v>
      </c>
      <c r="B1036" s="6245" t="s">
        <v>14</v>
      </c>
      <c r="C1036" s="6245" t="s">
        <v>4360</v>
      </c>
      <c r="D1036" s="6245" t="s">
        <v>4361</v>
      </c>
      <c r="E1036" s="6245" t="s">
        <v>4362</v>
      </c>
      <c r="F1036" s="6245" t="s">
        <v>2308</v>
      </c>
      <c r="G1036" s="6245" t="s">
        <v>24</v>
      </c>
      <c r="H1036" s="6245" t="s">
        <v>24</v>
      </c>
      <c r="I1036" s="6245" t="s">
        <v>798</v>
      </c>
    </row>
    <row customHeight="1" ht="11.25">
      <c r="A1037" s="6245" t="s">
        <v>2183</v>
      </c>
      <c r="B1037" s="6245" t="s">
        <v>14</v>
      </c>
      <c r="C1037" s="6245" t="s">
        <v>4367</v>
      </c>
      <c r="D1037" s="6245" t="s">
        <v>4368</v>
      </c>
      <c r="E1037" s="6245" t="s">
        <v>4369</v>
      </c>
      <c r="F1037" s="6245" t="s">
        <v>2313</v>
      </c>
      <c r="G1037" s="6245" t="s">
        <v>24</v>
      </c>
      <c r="H1037" s="6245" t="s">
        <v>24</v>
      </c>
      <c r="I1037" s="6245" t="s">
        <v>798</v>
      </c>
    </row>
    <row customHeight="1" ht="11.25">
      <c r="A1038" s="6245" t="s">
        <v>2183</v>
      </c>
      <c r="B1038" s="6245" t="s">
        <v>14</v>
      </c>
      <c r="C1038" s="6245" t="s">
        <v>4374</v>
      </c>
      <c r="D1038" s="6245" t="s">
        <v>4375</v>
      </c>
      <c r="E1038" s="6245" t="s">
        <v>4376</v>
      </c>
      <c r="F1038" s="6245" t="s">
        <v>2313</v>
      </c>
      <c r="G1038" s="6245" t="s">
        <v>4377</v>
      </c>
      <c r="H1038" s="6245" t="s">
        <v>24</v>
      </c>
      <c r="I1038" s="6245" t="s">
        <v>798</v>
      </c>
    </row>
    <row customHeight="1" ht="11.25">
      <c r="A1039" s="6245" t="s">
        <v>2183</v>
      </c>
      <c r="B1039" s="6245" t="s">
        <v>14</v>
      </c>
      <c r="C1039" s="6245" t="s">
        <v>4378</v>
      </c>
      <c r="D1039" s="6245" t="s">
        <v>4379</v>
      </c>
      <c r="E1039" s="6245" t="s">
        <v>4380</v>
      </c>
      <c r="F1039" s="6245" t="s">
        <v>4381</v>
      </c>
      <c r="G1039" s="6245" t="s">
        <v>4382</v>
      </c>
      <c r="H1039" s="6245" t="s">
        <v>24</v>
      </c>
      <c r="I1039" s="6245" t="s">
        <v>798</v>
      </c>
    </row>
    <row customHeight="1" ht="11.25">
      <c r="A1040" s="6245" t="s">
        <v>2183</v>
      </c>
      <c r="B1040" s="6245" t="s">
        <v>14</v>
      </c>
      <c r="C1040" s="6245" t="s">
        <v>4383</v>
      </c>
      <c r="D1040" s="6245" t="s">
        <v>4384</v>
      </c>
      <c r="E1040" s="6245" t="s">
        <v>4385</v>
      </c>
      <c r="F1040" s="6245" t="s">
        <v>4386</v>
      </c>
      <c r="G1040" s="6245" t="s">
        <v>24</v>
      </c>
      <c r="H1040" s="6245" t="s">
        <v>24</v>
      </c>
      <c r="I1040" s="6245" t="s">
        <v>798</v>
      </c>
    </row>
    <row customHeight="1" ht="11.25">
      <c r="A1041" s="6245" t="s">
        <v>2183</v>
      </c>
      <c r="B1041" s="6245" t="s">
        <v>14</v>
      </c>
      <c r="C1041" s="6245" t="s">
        <v>4401</v>
      </c>
      <c r="D1041" s="6245" t="s">
        <v>4402</v>
      </c>
      <c r="E1041" s="6245" t="s">
        <v>4403</v>
      </c>
      <c r="F1041" s="6245" t="s">
        <v>2385</v>
      </c>
      <c r="G1041" s="6245" t="s">
        <v>4404</v>
      </c>
      <c r="H1041" s="6245" t="s">
        <v>24</v>
      </c>
      <c r="I1041" s="6245" t="s">
        <v>798</v>
      </c>
    </row>
    <row customHeight="1" ht="11.25">
      <c r="A1042" s="6245" t="s">
        <v>2183</v>
      </c>
      <c r="B1042" s="6245" t="s">
        <v>14</v>
      </c>
      <c r="C1042" s="6245" t="s">
        <v>4410</v>
      </c>
      <c r="D1042" s="6245" t="s">
        <v>4411</v>
      </c>
      <c r="E1042" s="6245" t="s">
        <v>2676</v>
      </c>
      <c r="F1042" s="6245" t="s">
        <v>4400</v>
      </c>
      <c r="G1042" s="6245" t="s">
        <v>24</v>
      </c>
      <c r="H1042" s="6245" t="s">
        <v>24</v>
      </c>
      <c r="I1042" s="6245" t="s">
        <v>798</v>
      </c>
    </row>
    <row customHeight="1" ht="11.25">
      <c r="A1043" s="6245" t="s">
        <v>2183</v>
      </c>
      <c r="B1043" s="6245" t="s">
        <v>14</v>
      </c>
      <c r="C1043" s="6245" t="s">
        <v>4412</v>
      </c>
      <c r="D1043" s="6245" t="s">
        <v>4413</v>
      </c>
      <c r="E1043" s="6245" t="s">
        <v>4414</v>
      </c>
      <c r="F1043" s="6245" t="s">
        <v>2212</v>
      </c>
      <c r="G1043" s="6245" t="s">
        <v>4415</v>
      </c>
      <c r="H1043" s="6245" t="s">
        <v>24</v>
      </c>
      <c r="I1043" s="6245" t="s">
        <v>798</v>
      </c>
    </row>
    <row customHeight="1" ht="11.25">
      <c r="A1044" s="6245" t="s">
        <v>2183</v>
      </c>
      <c r="B1044" s="6245" t="s">
        <v>14</v>
      </c>
      <c r="C1044" s="6245" t="s">
        <v>4416</v>
      </c>
      <c r="D1044" s="6245" t="s">
        <v>4417</v>
      </c>
      <c r="E1044" s="6245" t="s">
        <v>4418</v>
      </c>
      <c r="F1044" s="6245" t="s">
        <v>4419</v>
      </c>
      <c r="G1044" s="6245" t="s">
        <v>4420</v>
      </c>
      <c r="H1044" s="6245" t="s">
        <v>24</v>
      </c>
      <c r="I1044" s="6245" t="s">
        <v>798</v>
      </c>
    </row>
    <row customHeight="1" ht="11.25">
      <c r="A1045" s="6245" t="s">
        <v>2183</v>
      </c>
      <c r="B1045" s="6245" t="s">
        <v>14</v>
      </c>
      <c r="C1045" s="6245" t="s">
        <v>4421</v>
      </c>
      <c r="D1045" s="6245" t="s">
        <v>4422</v>
      </c>
      <c r="E1045" s="6245" t="s">
        <v>4423</v>
      </c>
      <c r="F1045" s="6245" t="s">
        <v>4424</v>
      </c>
      <c r="G1045" s="6245" t="s">
        <v>4425</v>
      </c>
      <c r="H1045" s="6245" t="s">
        <v>24</v>
      </c>
      <c r="I1045" s="6245" t="s">
        <v>798</v>
      </c>
    </row>
    <row customHeight="1" ht="11.25">
      <c r="A1046" s="6245" t="s">
        <v>2183</v>
      </c>
      <c r="B1046" s="6245" t="s">
        <v>14</v>
      </c>
      <c r="C1046" s="6245" t="s">
        <v>4426</v>
      </c>
      <c r="D1046" s="6245" t="s">
        <v>4427</v>
      </c>
      <c r="E1046" s="6245" t="s">
        <v>4428</v>
      </c>
      <c r="F1046" s="6245" t="s">
        <v>2242</v>
      </c>
      <c r="G1046" s="6245" t="s">
        <v>4429</v>
      </c>
      <c r="H1046" s="6245" t="s">
        <v>24</v>
      </c>
      <c r="I1046" s="6245" t="s">
        <v>798</v>
      </c>
    </row>
    <row customHeight="1" ht="11.25">
      <c r="A1047" s="6245" t="s">
        <v>2183</v>
      </c>
      <c r="B1047" s="6245" t="s">
        <v>14</v>
      </c>
      <c r="C1047" s="6245" t="s">
        <v>4438</v>
      </c>
      <c r="D1047" s="6245" t="s">
        <v>4439</v>
      </c>
      <c r="E1047" s="6245" t="s">
        <v>4440</v>
      </c>
      <c r="F1047" s="6245" t="s">
        <v>2397</v>
      </c>
      <c r="G1047" s="6245" t="s">
        <v>24</v>
      </c>
      <c r="H1047" s="6245" t="s">
        <v>24</v>
      </c>
      <c r="I1047" s="6245" t="s">
        <v>798</v>
      </c>
    </row>
    <row customHeight="1" ht="11.25">
      <c r="A1048" s="6245" t="s">
        <v>2183</v>
      </c>
      <c r="B1048" s="6245" t="s">
        <v>14</v>
      </c>
      <c r="C1048" s="6245" t="s">
        <v>4441</v>
      </c>
      <c r="D1048" s="6245" t="s">
        <v>4442</v>
      </c>
      <c r="E1048" s="6245" t="s">
        <v>4443</v>
      </c>
      <c r="F1048" s="6245" t="s">
        <v>2369</v>
      </c>
      <c r="G1048" s="6245" t="s">
        <v>4444</v>
      </c>
      <c r="H1048" s="6245" t="s">
        <v>24</v>
      </c>
      <c r="I1048" s="6245" t="s">
        <v>798</v>
      </c>
    </row>
    <row customHeight="1" ht="11.25">
      <c r="A1049" s="6245" t="s">
        <v>2183</v>
      </c>
      <c r="B1049" s="6245" t="s">
        <v>14</v>
      </c>
      <c r="C1049" s="6245" t="s">
        <v>4445</v>
      </c>
      <c r="D1049" s="6245" t="s">
        <v>4446</v>
      </c>
      <c r="E1049" s="6245" t="s">
        <v>2846</v>
      </c>
      <c r="F1049" s="6245" t="s">
        <v>4447</v>
      </c>
      <c r="G1049" s="6245" t="s">
        <v>24</v>
      </c>
      <c r="H1049" s="6245" t="s">
        <v>24</v>
      </c>
      <c r="I1049" s="6245" t="s">
        <v>798</v>
      </c>
    </row>
    <row customHeight="1" ht="11.25">
      <c r="A1050" s="6245" t="s">
        <v>2183</v>
      </c>
      <c r="B1050" s="6245" t="s">
        <v>14</v>
      </c>
      <c r="C1050" s="6245" t="s">
        <v>4448</v>
      </c>
      <c r="D1050" s="6245" t="s">
        <v>4449</v>
      </c>
      <c r="E1050" s="6245" t="s">
        <v>4450</v>
      </c>
      <c r="F1050" s="6245" t="s">
        <v>3697</v>
      </c>
      <c r="G1050" s="6245" t="s">
        <v>4451</v>
      </c>
      <c r="H1050" s="6245" t="s">
        <v>24</v>
      </c>
      <c r="I1050" s="6245" t="s">
        <v>798</v>
      </c>
    </row>
    <row customHeight="1" ht="11.25">
      <c r="A1051" s="6245" t="s">
        <v>2183</v>
      </c>
      <c r="B1051" s="6245" t="s">
        <v>14</v>
      </c>
      <c r="C1051" s="6245" t="s">
        <v>4459</v>
      </c>
      <c r="D1051" s="6245" t="s">
        <v>4460</v>
      </c>
      <c r="E1051" s="6245" t="s">
        <v>4461</v>
      </c>
      <c r="F1051" s="6245" t="s">
        <v>4030</v>
      </c>
      <c r="G1051" s="6245" t="s">
        <v>4462</v>
      </c>
      <c r="H1051" s="6245" t="s">
        <v>24</v>
      </c>
      <c r="I1051" s="6245" t="s">
        <v>798</v>
      </c>
    </row>
    <row customHeight="1" ht="11.25">
      <c r="A1052" s="6245" t="s">
        <v>2183</v>
      </c>
      <c r="B1052" s="6245" t="s">
        <v>14</v>
      </c>
      <c r="C1052" s="6245" t="s">
        <v>4470</v>
      </c>
      <c r="D1052" s="6245" t="s">
        <v>4471</v>
      </c>
      <c r="E1052" s="6245" t="s">
        <v>4472</v>
      </c>
      <c r="F1052" s="6245" t="s">
        <v>2560</v>
      </c>
      <c r="G1052" s="6245" t="s">
        <v>24</v>
      </c>
      <c r="H1052" s="6245" t="s">
        <v>24</v>
      </c>
      <c r="I1052" s="6245" t="s">
        <v>798</v>
      </c>
    </row>
    <row customHeight="1" ht="11.25">
      <c r="A1053" s="6245" t="s">
        <v>2183</v>
      </c>
      <c r="B1053" s="6245" t="s">
        <v>14</v>
      </c>
      <c r="C1053" s="6245" t="s">
        <v>4477</v>
      </c>
      <c r="D1053" s="6245" t="s">
        <v>4478</v>
      </c>
      <c r="E1053" s="6245" t="s">
        <v>4479</v>
      </c>
      <c r="F1053" s="6245" t="s">
        <v>4480</v>
      </c>
      <c r="G1053" s="6245" t="s">
        <v>24</v>
      </c>
      <c r="H1053" s="6245" t="s">
        <v>24</v>
      </c>
      <c r="I1053" s="6245" t="s">
        <v>798</v>
      </c>
    </row>
    <row customHeight="1" ht="11.25">
      <c r="A1054" s="6245" t="s">
        <v>2183</v>
      </c>
      <c r="B1054" s="6245" t="s">
        <v>14</v>
      </c>
      <c r="C1054" s="6245" t="s">
        <v>4486</v>
      </c>
      <c r="D1054" s="6245" t="s">
        <v>4487</v>
      </c>
      <c r="E1054" s="6245" t="s">
        <v>4488</v>
      </c>
      <c r="F1054" s="6245" t="s">
        <v>2197</v>
      </c>
      <c r="G1054" s="6245" t="s">
        <v>4489</v>
      </c>
      <c r="H1054" s="6245" t="s">
        <v>24</v>
      </c>
      <c r="I1054" s="6245" t="s">
        <v>798</v>
      </c>
    </row>
    <row customHeight="1" ht="11.25">
      <c r="A1055" s="6245" t="s">
        <v>2183</v>
      </c>
      <c r="B1055" s="6245" t="s">
        <v>14</v>
      </c>
      <c r="C1055" s="6245" t="s">
        <v>4490</v>
      </c>
      <c r="D1055" s="6245" t="s">
        <v>4491</v>
      </c>
      <c r="E1055" s="6245" t="s">
        <v>4492</v>
      </c>
      <c r="F1055" s="6245" t="s">
        <v>4493</v>
      </c>
      <c r="G1055" s="6245" t="s">
        <v>24</v>
      </c>
      <c r="H1055" s="6245" t="s">
        <v>24</v>
      </c>
      <c r="I1055" s="6245" t="s">
        <v>798</v>
      </c>
    </row>
    <row customHeight="1" ht="11.25">
      <c r="A1056" s="6245" t="s">
        <v>2183</v>
      </c>
      <c r="B1056" s="6245" t="s">
        <v>14</v>
      </c>
      <c r="C1056" s="6245" t="s">
        <v>4494</v>
      </c>
      <c r="D1056" s="6245" t="s">
        <v>4495</v>
      </c>
      <c r="E1056" s="6245" t="s">
        <v>4496</v>
      </c>
      <c r="F1056" s="6245" t="s">
        <v>2291</v>
      </c>
      <c r="G1056" s="6245" t="s">
        <v>24</v>
      </c>
      <c r="H1056" s="6245" t="s">
        <v>24</v>
      </c>
      <c r="I1056" s="6245" t="s">
        <v>798</v>
      </c>
    </row>
    <row customHeight="1" ht="11.25">
      <c r="A1057" s="6245" t="s">
        <v>2183</v>
      </c>
      <c r="B1057" s="6245" t="s">
        <v>14</v>
      </c>
      <c r="C1057" s="6245" t="s">
        <v>4513</v>
      </c>
      <c r="D1057" s="6245" t="s">
        <v>4514</v>
      </c>
      <c r="E1057" s="6245" t="s">
        <v>4515</v>
      </c>
      <c r="F1057" s="6245" t="s">
        <v>2313</v>
      </c>
      <c r="G1057" s="6245" t="s">
        <v>24</v>
      </c>
      <c r="H1057" s="6245" t="s">
        <v>24</v>
      </c>
      <c r="I1057" s="6245" t="s">
        <v>798</v>
      </c>
    </row>
    <row customHeight="1" ht="11.25">
      <c r="A1058" s="6245" t="s">
        <v>2183</v>
      </c>
      <c r="B1058" s="6245" t="s">
        <v>14</v>
      </c>
      <c r="C1058" s="6245" t="s">
        <v>4516</v>
      </c>
      <c r="D1058" s="6245" t="s">
        <v>4517</v>
      </c>
      <c r="E1058" s="6245" t="s">
        <v>4518</v>
      </c>
      <c r="F1058" s="6245" t="s">
        <v>2291</v>
      </c>
      <c r="G1058" s="6245" t="s">
        <v>24</v>
      </c>
      <c r="H1058" s="6245" t="s">
        <v>24</v>
      </c>
      <c r="I1058" s="6245" t="s">
        <v>798</v>
      </c>
    </row>
    <row customHeight="1" ht="11.25">
      <c r="A1059" s="6245" t="s">
        <v>2183</v>
      </c>
      <c r="B1059" s="6245" t="s">
        <v>14</v>
      </c>
      <c r="C1059" s="6245" t="s">
        <v>4519</v>
      </c>
      <c r="D1059" s="6245" t="s">
        <v>4520</v>
      </c>
      <c r="E1059" s="6245" t="s">
        <v>4521</v>
      </c>
      <c r="F1059" s="6245" t="s">
        <v>4522</v>
      </c>
      <c r="G1059" s="6245" t="s">
        <v>24</v>
      </c>
      <c r="H1059" s="6245" t="s">
        <v>24</v>
      </c>
      <c r="I1059" s="6245" t="s">
        <v>798</v>
      </c>
    </row>
    <row customHeight="1" ht="11.25">
      <c r="A1060" s="6245" t="s">
        <v>2183</v>
      </c>
      <c r="B1060" s="6245" t="s">
        <v>14</v>
      </c>
      <c r="C1060" s="6245" t="s">
        <v>4523</v>
      </c>
      <c r="D1060" s="6245" t="s">
        <v>4520</v>
      </c>
      <c r="E1060" s="6245" t="s">
        <v>4521</v>
      </c>
      <c r="F1060" s="6245" t="s">
        <v>2283</v>
      </c>
      <c r="G1060" s="6245" t="s">
        <v>24</v>
      </c>
      <c r="H1060" s="6245" t="s">
        <v>24</v>
      </c>
      <c r="I1060" s="6245" t="s">
        <v>798</v>
      </c>
    </row>
    <row customHeight="1" ht="11.25">
      <c r="A1061" s="6245" t="s">
        <v>2183</v>
      </c>
      <c r="B1061" s="6245" t="s">
        <v>14</v>
      </c>
      <c r="C1061" s="6245" t="s">
        <v>4524</v>
      </c>
      <c r="D1061" s="6245" t="s">
        <v>4525</v>
      </c>
      <c r="E1061" s="6245" t="s">
        <v>4526</v>
      </c>
      <c r="F1061" s="6245" t="s">
        <v>2287</v>
      </c>
      <c r="G1061" s="6245" t="s">
        <v>4527</v>
      </c>
      <c r="H1061" s="6245" t="s">
        <v>24</v>
      </c>
      <c r="I1061" s="6245" t="s">
        <v>798</v>
      </c>
    </row>
    <row customHeight="1" ht="11.25">
      <c r="A1062" s="6245" t="s">
        <v>2183</v>
      </c>
      <c r="B1062" s="6245" t="s">
        <v>14</v>
      </c>
      <c r="C1062" s="6245" t="s">
        <v>4528</v>
      </c>
      <c r="D1062" s="6245" t="s">
        <v>4529</v>
      </c>
      <c r="E1062" s="6245" t="s">
        <v>4530</v>
      </c>
      <c r="F1062" s="6245" t="s">
        <v>2303</v>
      </c>
      <c r="G1062" s="6245" t="s">
        <v>24</v>
      </c>
      <c r="H1062" s="6245" t="s">
        <v>24</v>
      </c>
      <c r="I1062" s="6245" t="s">
        <v>798</v>
      </c>
    </row>
    <row customHeight="1" ht="11.25">
      <c r="A1063" s="6245" t="s">
        <v>2183</v>
      </c>
      <c r="B1063" s="6245" t="s">
        <v>14</v>
      </c>
      <c r="C1063" s="6245" t="s">
        <v>4531</v>
      </c>
      <c r="D1063" s="6245" t="s">
        <v>4532</v>
      </c>
      <c r="E1063" s="6245" t="s">
        <v>4533</v>
      </c>
      <c r="F1063" s="6245" t="s">
        <v>2313</v>
      </c>
      <c r="G1063" s="6245" t="s">
        <v>4534</v>
      </c>
      <c r="H1063" s="6245" t="s">
        <v>24</v>
      </c>
      <c r="I1063" s="6245" t="s">
        <v>798</v>
      </c>
    </row>
    <row customHeight="1" ht="11.25">
      <c r="A1064" s="6245" t="s">
        <v>2183</v>
      </c>
      <c r="B1064" s="6245" t="s">
        <v>14</v>
      </c>
      <c r="C1064" s="6245" t="s">
        <v>4535</v>
      </c>
      <c r="D1064" s="6245" t="s">
        <v>4536</v>
      </c>
      <c r="E1064" s="6245" t="s">
        <v>4537</v>
      </c>
      <c r="F1064" s="6245" t="s">
        <v>2402</v>
      </c>
      <c r="G1064" s="6245" t="s">
        <v>4538</v>
      </c>
      <c r="H1064" s="6245" t="s">
        <v>24</v>
      </c>
      <c r="I1064" s="6245" t="s">
        <v>798</v>
      </c>
    </row>
    <row customHeight="1" ht="11.25">
      <c r="A1065" s="6245" t="s">
        <v>2183</v>
      </c>
      <c r="B1065" s="6245" t="s">
        <v>14</v>
      </c>
      <c r="C1065" s="6245" t="s">
        <v>4539</v>
      </c>
      <c r="D1065" s="6245" t="s">
        <v>4540</v>
      </c>
      <c r="E1065" s="6245" t="s">
        <v>4541</v>
      </c>
      <c r="F1065" s="6245" t="s">
        <v>2560</v>
      </c>
      <c r="G1065" s="6245" t="s">
        <v>24</v>
      </c>
      <c r="H1065" s="6245" t="s">
        <v>24</v>
      </c>
      <c r="I1065" s="6245" t="s">
        <v>798</v>
      </c>
    </row>
    <row customHeight="1" ht="11.25">
      <c r="A1066" s="6245" t="s">
        <v>2183</v>
      </c>
      <c r="B1066" s="6245" t="s">
        <v>14</v>
      </c>
      <c r="C1066" s="6245" t="s">
        <v>4542</v>
      </c>
      <c r="D1066" s="6245" t="s">
        <v>4543</v>
      </c>
      <c r="E1066" s="6245" t="s">
        <v>4544</v>
      </c>
      <c r="F1066" s="6245" t="s">
        <v>2291</v>
      </c>
      <c r="G1066" s="6245" t="s">
        <v>4545</v>
      </c>
      <c r="H1066" s="6245" t="s">
        <v>24</v>
      </c>
      <c r="I1066" s="6245" t="s">
        <v>798</v>
      </c>
    </row>
    <row customHeight="1" ht="11.25">
      <c r="A1067" s="6245" t="s">
        <v>2183</v>
      </c>
      <c r="B1067" s="6245" t="s">
        <v>14</v>
      </c>
      <c r="C1067" s="6245" t="s">
        <v>4546</v>
      </c>
      <c r="D1067" s="6245" t="s">
        <v>4547</v>
      </c>
      <c r="E1067" s="6245" t="s">
        <v>4548</v>
      </c>
      <c r="F1067" s="6245" t="s">
        <v>2278</v>
      </c>
      <c r="G1067" s="6245" t="s">
        <v>4549</v>
      </c>
      <c r="H1067" s="6245" t="s">
        <v>24</v>
      </c>
      <c r="I1067" s="6245" t="s">
        <v>798</v>
      </c>
    </row>
    <row customHeight="1" ht="11.25">
      <c r="A1068" s="6245" t="s">
        <v>2183</v>
      </c>
      <c r="B1068" s="6245" t="s">
        <v>14</v>
      </c>
      <c r="C1068" s="6245" t="s">
        <v>4553</v>
      </c>
      <c r="D1068" s="6245" t="s">
        <v>4554</v>
      </c>
      <c r="E1068" s="6245" t="s">
        <v>4555</v>
      </c>
      <c r="F1068" s="6245" t="s">
        <v>2963</v>
      </c>
      <c r="G1068" s="6245" t="s">
        <v>24</v>
      </c>
      <c r="H1068" s="6245" t="s">
        <v>24</v>
      </c>
      <c r="I1068" s="6245" t="s">
        <v>798</v>
      </c>
    </row>
    <row customHeight="1" ht="11.25">
      <c r="A1069" s="6245" t="s">
        <v>2183</v>
      </c>
      <c r="B1069" s="6245" t="s">
        <v>14</v>
      </c>
      <c r="C1069" s="6245" t="s">
        <v>4556</v>
      </c>
      <c r="D1069" s="6245" t="s">
        <v>4557</v>
      </c>
      <c r="E1069" s="6245" t="s">
        <v>4558</v>
      </c>
      <c r="F1069" s="6245" t="s">
        <v>4559</v>
      </c>
      <c r="G1069" s="6245" t="s">
        <v>4560</v>
      </c>
      <c r="H1069" s="6245" t="s">
        <v>24</v>
      </c>
      <c r="I1069" s="6245" t="s">
        <v>798</v>
      </c>
    </row>
    <row customHeight="1" ht="11.25">
      <c r="A1070" s="6245" t="s">
        <v>2183</v>
      </c>
      <c r="B1070" s="6245" t="s">
        <v>14</v>
      </c>
      <c r="C1070" s="6245" t="s">
        <v>4566</v>
      </c>
      <c r="D1070" s="6245" t="s">
        <v>4567</v>
      </c>
      <c r="E1070" s="6245" t="s">
        <v>4568</v>
      </c>
      <c r="F1070" s="6245" t="s">
        <v>2313</v>
      </c>
      <c r="G1070" s="6245" t="s">
        <v>24</v>
      </c>
      <c r="H1070" s="6245" t="s">
        <v>24</v>
      </c>
      <c r="I1070" s="6245" t="s">
        <v>798</v>
      </c>
    </row>
    <row customHeight="1" ht="11.25">
      <c r="A1071" s="6245" t="s">
        <v>2183</v>
      </c>
      <c r="B1071" s="6245" t="s">
        <v>14</v>
      </c>
      <c r="C1071" s="6245" t="s">
        <v>4569</v>
      </c>
      <c r="D1071" s="6245" t="s">
        <v>4570</v>
      </c>
      <c r="E1071" s="6245" t="s">
        <v>4571</v>
      </c>
      <c r="F1071" s="6245" t="s">
        <v>2217</v>
      </c>
      <c r="G1071" s="6245" t="s">
        <v>24</v>
      </c>
      <c r="H1071" s="6245" t="s">
        <v>24</v>
      </c>
      <c r="I1071" s="6245" t="s">
        <v>798</v>
      </c>
    </row>
    <row customHeight="1" ht="11.25">
      <c r="A1072" s="6245" t="s">
        <v>2183</v>
      </c>
      <c r="B1072" s="6245" t="s">
        <v>14</v>
      </c>
      <c r="C1072" s="6245" t="s">
        <v>4572</v>
      </c>
      <c r="D1072" s="6245" t="s">
        <v>4573</v>
      </c>
      <c r="E1072" s="6245" t="s">
        <v>4574</v>
      </c>
      <c r="F1072" s="6245" t="s">
        <v>2237</v>
      </c>
      <c r="G1072" s="6245" t="s">
        <v>4575</v>
      </c>
      <c r="H1072" s="6245" t="s">
        <v>24</v>
      </c>
      <c r="I1072" s="6245" t="s">
        <v>798</v>
      </c>
    </row>
    <row customHeight="1" ht="11.25">
      <c r="A1073" s="6245" t="s">
        <v>2183</v>
      </c>
      <c r="B1073" s="6245" t="s">
        <v>14</v>
      </c>
      <c r="C1073" s="6245" t="s">
        <v>4576</v>
      </c>
      <c r="D1073" s="6245" t="s">
        <v>4577</v>
      </c>
      <c r="E1073" s="6245" t="s">
        <v>4578</v>
      </c>
      <c r="F1073" s="6245" t="s">
        <v>2369</v>
      </c>
      <c r="G1073" s="6245" t="s">
        <v>4579</v>
      </c>
      <c r="H1073" s="6245" t="s">
        <v>24</v>
      </c>
      <c r="I1073" s="6245" t="s">
        <v>798</v>
      </c>
    </row>
    <row customHeight="1" ht="11.25">
      <c r="A1074" s="6245" t="s">
        <v>2183</v>
      </c>
      <c r="B1074" s="6245" t="s">
        <v>14</v>
      </c>
      <c r="C1074" s="6245" t="s">
        <v>4583</v>
      </c>
      <c r="D1074" s="6245" t="s">
        <v>4584</v>
      </c>
      <c r="E1074" s="6245" t="s">
        <v>4585</v>
      </c>
      <c r="F1074" s="6245" t="s">
        <v>2407</v>
      </c>
      <c r="G1074" s="6245" t="s">
        <v>24</v>
      </c>
      <c r="H1074" s="6245" t="s">
        <v>24</v>
      </c>
      <c r="I1074" s="6245" t="s">
        <v>798</v>
      </c>
    </row>
    <row customHeight="1" ht="11.25">
      <c r="A1075" s="6245" t="s">
        <v>2183</v>
      </c>
      <c r="B1075" s="6245" t="s">
        <v>14</v>
      </c>
      <c r="C1075" s="6245" t="s">
        <v>4586</v>
      </c>
      <c r="D1075" s="6245" t="s">
        <v>4587</v>
      </c>
      <c r="E1075" s="6245" t="s">
        <v>4588</v>
      </c>
      <c r="F1075" s="6245" t="s">
        <v>2212</v>
      </c>
      <c r="G1075" s="6245" t="s">
        <v>24</v>
      </c>
      <c r="H1075" s="6245" t="s">
        <v>24</v>
      </c>
      <c r="I1075" s="6245" t="s">
        <v>798</v>
      </c>
    </row>
    <row customHeight="1" ht="11.25">
      <c r="A1076" s="6245" t="s">
        <v>2183</v>
      </c>
      <c r="B1076" s="6245" t="s">
        <v>14</v>
      </c>
      <c r="C1076" s="6245" t="s">
        <v>4589</v>
      </c>
      <c r="D1076" s="6245" t="s">
        <v>4590</v>
      </c>
      <c r="E1076" s="6245" t="s">
        <v>4591</v>
      </c>
      <c r="F1076" s="6245" t="s">
        <v>2313</v>
      </c>
      <c r="G1076" s="6245" t="s">
        <v>4592</v>
      </c>
      <c r="H1076" s="6245" t="s">
        <v>24</v>
      </c>
      <c r="I1076" s="6245" t="s">
        <v>798</v>
      </c>
    </row>
    <row customHeight="1" ht="11.25">
      <c r="A1077" s="6245" t="s">
        <v>2183</v>
      </c>
      <c r="B1077" s="6245" t="s">
        <v>14</v>
      </c>
      <c r="C1077" s="6245" t="s">
        <v>4593</v>
      </c>
      <c r="D1077" s="6245" t="s">
        <v>4594</v>
      </c>
      <c r="E1077" s="6245" t="s">
        <v>4595</v>
      </c>
      <c r="F1077" s="6245" t="s">
        <v>2586</v>
      </c>
      <c r="G1077" s="6245" t="s">
        <v>24</v>
      </c>
      <c r="H1077" s="6245" t="s">
        <v>24</v>
      </c>
      <c r="I1077" s="6245" t="s">
        <v>798</v>
      </c>
    </row>
    <row customHeight="1" ht="11.25">
      <c r="A1078" s="6245" t="s">
        <v>2183</v>
      </c>
      <c r="B1078" s="6245" t="s">
        <v>14</v>
      </c>
      <c r="C1078" s="6245" t="s">
        <v>4596</v>
      </c>
      <c r="D1078" s="6245" t="s">
        <v>4597</v>
      </c>
      <c r="E1078" s="6245" t="s">
        <v>4598</v>
      </c>
      <c r="F1078" s="6245" t="s">
        <v>2217</v>
      </c>
      <c r="G1078" s="6245" t="s">
        <v>24</v>
      </c>
      <c r="H1078" s="6245" t="s">
        <v>24</v>
      </c>
      <c r="I1078" s="6245" t="s">
        <v>798</v>
      </c>
    </row>
    <row customHeight="1" ht="11.25">
      <c r="A1079" s="6245" t="s">
        <v>2183</v>
      </c>
      <c r="B1079" s="6245" t="s">
        <v>14</v>
      </c>
      <c r="C1079" s="6245" t="s">
        <v>4599</v>
      </c>
      <c r="D1079" s="6245" t="s">
        <v>4600</v>
      </c>
      <c r="E1079" s="6245" t="s">
        <v>4601</v>
      </c>
      <c r="F1079" s="6245" t="s">
        <v>2197</v>
      </c>
      <c r="G1079" s="6245" t="s">
        <v>24</v>
      </c>
      <c r="H1079" s="6245" t="s">
        <v>24</v>
      </c>
      <c r="I1079" s="6245" t="s">
        <v>798</v>
      </c>
    </row>
    <row customHeight="1" ht="11.25">
      <c r="A1080" s="6245" t="s">
        <v>2183</v>
      </c>
      <c r="B1080" s="6245" t="s">
        <v>14</v>
      </c>
      <c r="C1080" s="6245" t="s">
        <v>4602</v>
      </c>
      <c r="D1080" s="6245" t="s">
        <v>4603</v>
      </c>
      <c r="E1080" s="6245" t="s">
        <v>4604</v>
      </c>
      <c r="F1080" s="6245" t="s">
        <v>2308</v>
      </c>
      <c r="G1080" s="6245" t="s">
        <v>24</v>
      </c>
      <c r="H1080" s="6245" t="s">
        <v>24</v>
      </c>
      <c r="I1080" s="6245" t="s">
        <v>798</v>
      </c>
    </row>
    <row customHeight="1" ht="11.25">
      <c r="A1081" s="6245" t="s">
        <v>2183</v>
      </c>
      <c r="B1081" s="6245" t="s">
        <v>14</v>
      </c>
      <c r="C1081" s="6245" t="s">
        <v>4605</v>
      </c>
      <c r="D1081" s="6245" t="s">
        <v>4606</v>
      </c>
      <c r="E1081" s="6245" t="s">
        <v>4607</v>
      </c>
      <c r="F1081" s="6245" t="s">
        <v>2749</v>
      </c>
      <c r="G1081" s="6245" t="s">
        <v>24</v>
      </c>
      <c r="H1081" s="6245" t="s">
        <v>24</v>
      </c>
      <c r="I1081" s="6245" t="s">
        <v>798</v>
      </c>
    </row>
    <row customHeight="1" ht="11.25">
      <c r="A1082" s="6245" t="s">
        <v>2183</v>
      </c>
      <c r="B1082" s="6245" t="s">
        <v>14</v>
      </c>
      <c r="C1082" s="6245" t="s">
        <v>4611</v>
      </c>
      <c r="D1082" s="6245" t="s">
        <v>4612</v>
      </c>
      <c r="E1082" s="6245" t="s">
        <v>4613</v>
      </c>
      <c r="F1082" s="6245" t="s">
        <v>2197</v>
      </c>
      <c r="G1082" s="6245" t="s">
        <v>24</v>
      </c>
      <c r="H1082" s="6245" t="s">
        <v>24</v>
      </c>
      <c r="I1082" s="6245" t="s">
        <v>798</v>
      </c>
    </row>
    <row customHeight="1" ht="11.25">
      <c r="A1083" s="6245" t="s">
        <v>2183</v>
      </c>
      <c r="B1083" s="6245" t="s">
        <v>14</v>
      </c>
      <c r="C1083" s="6245" t="s">
        <v>4617</v>
      </c>
      <c r="D1083" s="6245" t="s">
        <v>4618</v>
      </c>
      <c r="E1083" s="6245" t="s">
        <v>4619</v>
      </c>
      <c r="F1083" s="6245" t="s">
        <v>2369</v>
      </c>
      <c r="G1083" s="6245" t="s">
        <v>24</v>
      </c>
      <c r="H1083" s="6245" t="s">
        <v>24</v>
      </c>
      <c r="I1083" s="6245" t="s">
        <v>798</v>
      </c>
    </row>
    <row customHeight="1" ht="11.25">
      <c r="A1084" s="6245" t="s">
        <v>2183</v>
      </c>
      <c r="B1084" s="6245" t="s">
        <v>14</v>
      </c>
      <c r="C1084" s="6245" t="s">
        <v>4620</v>
      </c>
      <c r="D1084" s="6245" t="s">
        <v>4621</v>
      </c>
      <c r="E1084" s="6245" t="s">
        <v>4622</v>
      </c>
      <c r="F1084" s="6245" t="s">
        <v>4623</v>
      </c>
      <c r="G1084" s="6245" t="s">
        <v>24</v>
      </c>
      <c r="H1084" s="6245" t="s">
        <v>24</v>
      </c>
      <c r="I1084" s="6245" t="s">
        <v>798</v>
      </c>
    </row>
    <row customHeight="1" ht="11.25">
      <c r="A1085" s="6245" t="s">
        <v>2183</v>
      </c>
      <c r="B1085" s="6245" t="s">
        <v>14</v>
      </c>
      <c r="C1085" s="6245" t="s">
        <v>4624</v>
      </c>
      <c r="D1085" s="6245" t="s">
        <v>4625</v>
      </c>
      <c r="E1085" s="6245" t="s">
        <v>4626</v>
      </c>
      <c r="F1085" s="6245" t="s">
        <v>2287</v>
      </c>
      <c r="G1085" s="6245" t="s">
        <v>4627</v>
      </c>
      <c r="H1085" s="6245" t="s">
        <v>24</v>
      </c>
      <c r="I1085" s="6245" t="s">
        <v>798</v>
      </c>
    </row>
    <row customHeight="1" ht="11.25">
      <c r="A1086" s="6245" t="s">
        <v>2183</v>
      </c>
      <c r="B1086" s="6245" t="s">
        <v>14</v>
      </c>
      <c r="C1086" s="6245" t="s">
        <v>4628</v>
      </c>
      <c r="D1086" s="6245" t="s">
        <v>4629</v>
      </c>
      <c r="E1086" s="6245" t="s">
        <v>4630</v>
      </c>
      <c r="F1086" s="6245" t="s">
        <v>2397</v>
      </c>
      <c r="G1086" s="6245" t="s">
        <v>24</v>
      </c>
      <c r="H1086" s="6245" t="s">
        <v>4631</v>
      </c>
      <c r="I1086" s="6245" t="s">
        <v>798</v>
      </c>
    </row>
    <row customHeight="1" ht="11.25">
      <c r="A1087" s="6245" t="s">
        <v>2183</v>
      </c>
      <c r="B1087" s="6245" t="s">
        <v>14</v>
      </c>
      <c r="C1087" s="6245" t="s">
        <v>4632</v>
      </c>
      <c r="D1087" s="6245" t="s">
        <v>4633</v>
      </c>
      <c r="E1087" s="6245" t="s">
        <v>4634</v>
      </c>
      <c r="F1087" s="6245" t="s">
        <v>4635</v>
      </c>
      <c r="G1087" s="6245" t="s">
        <v>24</v>
      </c>
      <c r="H1087" s="6245" t="s">
        <v>24</v>
      </c>
      <c r="I1087" s="6245" t="s">
        <v>798</v>
      </c>
    </row>
    <row customHeight="1" ht="11.25">
      <c r="A1088" s="6245" t="s">
        <v>2183</v>
      </c>
      <c r="B1088" s="6245" t="s">
        <v>14</v>
      </c>
      <c r="C1088" s="6245" t="s">
        <v>4636</v>
      </c>
      <c r="D1088" s="6245" t="s">
        <v>4637</v>
      </c>
      <c r="E1088" s="6245" t="s">
        <v>4638</v>
      </c>
      <c r="F1088" s="6245" t="s">
        <v>2291</v>
      </c>
      <c r="G1088" s="6245" t="s">
        <v>24</v>
      </c>
      <c r="H1088" s="6245" t="s">
        <v>24</v>
      </c>
      <c r="I1088" s="6245" t="s">
        <v>798</v>
      </c>
    </row>
    <row customHeight="1" ht="11.25">
      <c r="A1089" s="6245" t="s">
        <v>2183</v>
      </c>
      <c r="B1089" s="6245" t="s">
        <v>14</v>
      </c>
      <c r="C1089" s="6245" t="s">
        <v>4639</v>
      </c>
      <c r="D1089" s="6245" t="s">
        <v>4640</v>
      </c>
      <c r="E1089" s="6245" t="s">
        <v>4641</v>
      </c>
      <c r="F1089" s="6245" t="s">
        <v>2560</v>
      </c>
      <c r="G1089" s="6245" t="s">
        <v>4642</v>
      </c>
      <c r="H1089" s="6245" t="s">
        <v>24</v>
      </c>
      <c r="I1089" s="6245" t="s">
        <v>798</v>
      </c>
    </row>
    <row customHeight="1" ht="11.25">
      <c r="A1090" s="6245" t="s">
        <v>2183</v>
      </c>
      <c r="B1090" s="6245" t="s">
        <v>14</v>
      </c>
      <c r="C1090" s="6245" t="s">
        <v>4647</v>
      </c>
      <c r="D1090" s="6245" t="s">
        <v>4648</v>
      </c>
      <c r="E1090" s="6245" t="s">
        <v>4649</v>
      </c>
      <c r="F1090" s="6245" t="s">
        <v>2252</v>
      </c>
      <c r="G1090" s="6245" t="s">
        <v>24</v>
      </c>
      <c r="H1090" s="6245" t="s">
        <v>24</v>
      </c>
      <c r="I1090" s="6245" t="s">
        <v>798</v>
      </c>
    </row>
    <row customHeight="1" ht="11.25">
      <c r="A1091" s="6245" t="s">
        <v>2183</v>
      </c>
      <c r="B1091" s="6245" t="s">
        <v>14</v>
      </c>
      <c r="C1091" s="6245" t="s">
        <v>4650</v>
      </c>
      <c r="D1091" s="6245" t="s">
        <v>4651</v>
      </c>
      <c r="E1091" s="6245" t="s">
        <v>4652</v>
      </c>
      <c r="F1091" s="6245" t="s">
        <v>2560</v>
      </c>
      <c r="G1091" s="6245" t="s">
        <v>24</v>
      </c>
      <c r="H1091" s="6245" t="s">
        <v>24</v>
      </c>
      <c r="I1091" s="6245" t="s">
        <v>798</v>
      </c>
    </row>
    <row customHeight="1" ht="11.25">
      <c r="A1092" s="6245" t="s">
        <v>2183</v>
      </c>
      <c r="B1092" s="6245" t="s">
        <v>14</v>
      </c>
      <c r="C1092" s="6245" t="s">
        <v>4653</v>
      </c>
      <c r="D1092" s="6245" t="s">
        <v>4654</v>
      </c>
      <c r="E1092" s="6245" t="s">
        <v>4655</v>
      </c>
      <c r="F1092" s="6245" t="s">
        <v>2749</v>
      </c>
      <c r="G1092" s="6245" t="s">
        <v>24</v>
      </c>
      <c r="H1092" s="6245" t="s">
        <v>24</v>
      </c>
      <c r="I1092" s="6245" t="s">
        <v>798</v>
      </c>
    </row>
    <row customHeight="1" ht="11.25">
      <c r="A1093" s="6245" t="s">
        <v>2183</v>
      </c>
      <c r="B1093" s="6245" t="s">
        <v>14</v>
      </c>
      <c r="C1093" s="6245" t="s">
        <v>4656</v>
      </c>
      <c r="D1093" s="6245" t="s">
        <v>4657</v>
      </c>
      <c r="E1093" s="6245" t="s">
        <v>4658</v>
      </c>
      <c r="F1093" s="6245" t="s">
        <v>2369</v>
      </c>
      <c r="G1093" s="6245" t="s">
        <v>4659</v>
      </c>
      <c r="H1093" s="6245" t="s">
        <v>24</v>
      </c>
      <c r="I1093" s="6245" t="s">
        <v>798</v>
      </c>
    </row>
    <row customHeight="1" ht="11.25">
      <c r="A1094" s="6245" t="s">
        <v>2183</v>
      </c>
      <c r="B1094" s="6245" t="s">
        <v>14</v>
      </c>
      <c r="C1094" s="6245" t="s">
        <v>4664</v>
      </c>
      <c r="D1094" s="6245" t="s">
        <v>4665</v>
      </c>
      <c r="E1094" s="6245" t="s">
        <v>4666</v>
      </c>
      <c r="F1094" s="6245" t="s">
        <v>2217</v>
      </c>
      <c r="G1094" s="6245" t="s">
        <v>24</v>
      </c>
      <c r="H1094" s="6245" t="s">
        <v>24</v>
      </c>
      <c r="I1094" s="6245" t="s">
        <v>798</v>
      </c>
    </row>
    <row customHeight="1" ht="11.25">
      <c r="A1095" s="6245" t="s">
        <v>2183</v>
      </c>
      <c r="B1095" s="6245" t="s">
        <v>14</v>
      </c>
      <c r="C1095" s="6245" t="s">
        <v>4667</v>
      </c>
      <c r="D1095" s="6245" t="s">
        <v>4668</v>
      </c>
      <c r="E1095" s="6245" t="s">
        <v>4669</v>
      </c>
      <c r="F1095" s="6245" t="s">
        <v>2358</v>
      </c>
      <c r="G1095" s="6245" t="s">
        <v>24</v>
      </c>
      <c r="H1095" s="6245" t="s">
        <v>24</v>
      </c>
      <c r="I1095" s="6245" t="s">
        <v>798</v>
      </c>
    </row>
    <row customHeight="1" ht="11.25">
      <c r="A1096" s="6245" t="s">
        <v>2183</v>
      </c>
      <c r="B1096" s="6245" t="s">
        <v>14</v>
      </c>
      <c r="C1096" s="6245" t="s">
        <v>4670</v>
      </c>
      <c r="D1096" s="6245" t="s">
        <v>4671</v>
      </c>
      <c r="E1096" s="6245" t="s">
        <v>4672</v>
      </c>
      <c r="F1096" s="6245" t="s">
        <v>2313</v>
      </c>
      <c r="G1096" s="6245" t="s">
        <v>4673</v>
      </c>
      <c r="H1096" s="6245" t="s">
        <v>24</v>
      </c>
      <c r="I1096" s="6245" t="s">
        <v>798</v>
      </c>
    </row>
    <row customHeight="1" ht="11.25">
      <c r="A1097" s="6245" t="s">
        <v>2183</v>
      </c>
      <c r="B1097" s="6245" t="s">
        <v>14</v>
      </c>
      <c r="C1097" s="6245" t="s">
        <v>4674</v>
      </c>
      <c r="D1097" s="6245" t="s">
        <v>4675</v>
      </c>
      <c r="E1097" s="6245" t="s">
        <v>3237</v>
      </c>
      <c r="F1097" s="6245" t="s">
        <v>4676</v>
      </c>
      <c r="G1097" s="6245" t="s">
        <v>4677</v>
      </c>
      <c r="H1097" s="6245" t="s">
        <v>24</v>
      </c>
      <c r="I1097" s="6245" t="s">
        <v>798</v>
      </c>
    </row>
    <row customHeight="1" ht="11.25">
      <c r="A1098" s="6245" t="s">
        <v>2183</v>
      </c>
      <c r="B1098" s="6245" t="s">
        <v>14</v>
      </c>
      <c r="C1098" s="6245" t="s">
        <v>4678</v>
      </c>
      <c r="D1098" s="6245" t="s">
        <v>4679</v>
      </c>
      <c r="E1098" s="6245" t="s">
        <v>4680</v>
      </c>
      <c r="F1098" s="6245" t="s">
        <v>2287</v>
      </c>
      <c r="G1098" s="6245" t="s">
        <v>4681</v>
      </c>
      <c r="H1098" s="6245" t="s">
        <v>24</v>
      </c>
      <c r="I1098" s="6245" t="s">
        <v>798</v>
      </c>
    </row>
    <row customHeight="1" ht="11.25">
      <c r="A1099" s="6245" t="s">
        <v>2183</v>
      </c>
      <c r="B1099" s="6245" t="s">
        <v>14</v>
      </c>
      <c r="C1099" s="6245" t="s">
        <v>4687</v>
      </c>
      <c r="D1099" s="6245" t="s">
        <v>45</v>
      </c>
      <c r="E1099" s="6245" t="s">
        <v>48</v>
      </c>
      <c r="F1099" s="6245" t="s">
        <v>50</v>
      </c>
      <c r="G1099" s="6245" t="s">
        <v>4688</v>
      </c>
      <c r="H1099" s="6245" t="s">
        <v>24</v>
      </c>
      <c r="I1099" s="6245" t="s">
        <v>798</v>
      </c>
    </row>
    <row customHeight="1" ht="11.25">
      <c r="A1100" s="6245" t="s">
        <v>2183</v>
      </c>
      <c r="B1100" s="6245" t="s">
        <v>14</v>
      </c>
      <c r="C1100" s="6245" t="s">
        <v>4694</v>
      </c>
      <c r="D1100" s="6245" t="s">
        <v>4695</v>
      </c>
      <c r="E1100" s="6245" t="s">
        <v>4696</v>
      </c>
      <c r="F1100" s="6245" t="s">
        <v>4697</v>
      </c>
      <c r="G1100" s="6245" t="s">
        <v>4698</v>
      </c>
      <c r="H1100" s="6245" t="s">
        <v>24</v>
      </c>
      <c r="I1100" s="6245" t="s">
        <v>798</v>
      </c>
    </row>
    <row customHeight="1" ht="11.25">
      <c r="A1101" s="6245" t="s">
        <v>2183</v>
      </c>
      <c r="B1101" s="6245" t="s">
        <v>14</v>
      </c>
      <c r="C1101" s="6245" t="s">
        <v>4699</v>
      </c>
      <c r="D1101" s="6245" t="s">
        <v>4700</v>
      </c>
      <c r="E1101" s="6245" t="s">
        <v>4701</v>
      </c>
      <c r="F1101" s="6245" t="s">
        <v>4702</v>
      </c>
      <c r="G1101" s="6245" t="s">
        <v>4703</v>
      </c>
      <c r="H1101" s="6245" t="s">
        <v>24</v>
      </c>
      <c r="I1101" s="6245" t="s">
        <v>798</v>
      </c>
    </row>
    <row customHeight="1" ht="11.25">
      <c r="A1102" s="6245" t="s">
        <v>2183</v>
      </c>
      <c r="B1102" s="6245" t="s">
        <v>14</v>
      </c>
      <c r="C1102" s="6245" t="s">
        <v>4704</v>
      </c>
      <c r="D1102" s="6245" t="s">
        <v>4705</v>
      </c>
      <c r="E1102" s="6245" t="s">
        <v>4706</v>
      </c>
      <c r="F1102" s="6245" t="s">
        <v>4707</v>
      </c>
      <c r="G1102" s="6245" t="s">
        <v>24</v>
      </c>
      <c r="H1102" s="6245" t="s">
        <v>24</v>
      </c>
      <c r="I1102" s="6245" t="s">
        <v>798</v>
      </c>
    </row>
    <row customHeight="1" ht="11.25">
      <c r="A1103" s="6245" t="s">
        <v>2183</v>
      </c>
      <c r="B1103" s="6245" t="s">
        <v>14</v>
      </c>
      <c r="C1103" s="6245" t="s">
        <v>4708</v>
      </c>
      <c r="D1103" s="6245" t="s">
        <v>4709</v>
      </c>
      <c r="E1103" s="6245" t="s">
        <v>4710</v>
      </c>
      <c r="F1103" s="6245" t="s">
        <v>2291</v>
      </c>
      <c r="G1103" s="6245" t="s">
        <v>24</v>
      </c>
      <c r="H1103" s="6245" t="s">
        <v>24</v>
      </c>
      <c r="I1103" s="6245" t="s">
        <v>798</v>
      </c>
    </row>
    <row customHeight="1" ht="11.25">
      <c r="A1104" s="6245" t="s">
        <v>2183</v>
      </c>
      <c r="B1104" s="6245" t="s">
        <v>14</v>
      </c>
      <c r="C1104" s="6245" t="s">
        <v>4711</v>
      </c>
      <c r="D1104" s="6245" t="s">
        <v>4712</v>
      </c>
      <c r="E1104" s="6245" t="s">
        <v>3976</v>
      </c>
      <c r="F1104" s="6245" t="s">
        <v>4713</v>
      </c>
      <c r="G1104" s="6245" t="s">
        <v>24</v>
      </c>
      <c r="H1104" s="6245" t="s">
        <v>24</v>
      </c>
      <c r="I1104" s="6245" t="s">
        <v>798</v>
      </c>
    </row>
    <row customHeight="1" ht="11.25">
      <c r="A1105" s="6245" t="s">
        <v>2183</v>
      </c>
      <c r="B1105" s="6245" t="s">
        <v>14</v>
      </c>
      <c r="C1105" s="6245" t="s">
        <v>4714</v>
      </c>
      <c r="D1105" s="6245" t="s">
        <v>4715</v>
      </c>
      <c r="E1105" s="6245" t="s">
        <v>4380</v>
      </c>
      <c r="F1105" s="6245" t="s">
        <v>4716</v>
      </c>
      <c r="G1105" s="6245" t="s">
        <v>24</v>
      </c>
      <c r="H1105" s="6245" t="s">
        <v>24</v>
      </c>
      <c r="I1105" s="6245" t="s">
        <v>798</v>
      </c>
    </row>
    <row customHeight="1" ht="11.25">
      <c r="A1106" s="6245" t="s">
        <v>2183</v>
      </c>
      <c r="B1106" s="6245" t="s">
        <v>14</v>
      </c>
      <c r="C1106" s="6245" t="s">
        <v>4722</v>
      </c>
      <c r="D1106" s="6245" t="s">
        <v>4723</v>
      </c>
      <c r="E1106" s="6245" t="s">
        <v>4724</v>
      </c>
      <c r="F1106" s="6245" t="s">
        <v>2663</v>
      </c>
      <c r="G1106" s="6245" t="s">
        <v>4725</v>
      </c>
      <c r="H1106" s="6245" t="s">
        <v>24</v>
      </c>
      <c r="I1106" s="6245" t="s">
        <v>798</v>
      </c>
    </row>
    <row customHeight="1" ht="11.25">
      <c r="A1107" s="6245" t="s">
        <v>2183</v>
      </c>
      <c r="B1107" s="6245" t="s">
        <v>14</v>
      </c>
      <c r="C1107" s="6245" t="s">
        <v>4726</v>
      </c>
      <c r="D1107" s="6245" t="s">
        <v>4727</v>
      </c>
      <c r="E1107" s="6245" t="s">
        <v>3976</v>
      </c>
      <c r="F1107" s="6245" t="s">
        <v>4728</v>
      </c>
      <c r="G1107" s="6245" t="s">
        <v>24</v>
      </c>
      <c r="H1107" s="6245" t="s">
        <v>24</v>
      </c>
      <c r="I1107" s="6245" t="s">
        <v>798</v>
      </c>
    </row>
    <row customHeight="1" ht="11.25">
      <c r="A1108" s="6245" t="s">
        <v>2183</v>
      </c>
      <c r="B1108" s="6245" t="s">
        <v>14</v>
      </c>
      <c r="C1108" s="6245" t="s">
        <v>4732</v>
      </c>
      <c r="D1108" s="6245" t="s">
        <v>4733</v>
      </c>
      <c r="E1108" s="6245" t="s">
        <v>4443</v>
      </c>
      <c r="F1108" s="6245" t="s">
        <v>4734</v>
      </c>
      <c r="G1108" s="6245" t="s">
        <v>24</v>
      </c>
      <c r="H1108" s="6245" t="s">
        <v>24</v>
      </c>
      <c r="I1108" s="6245" t="s">
        <v>798</v>
      </c>
    </row>
    <row customHeight="1" ht="11.25">
      <c r="A1109" s="6245" t="s">
        <v>2183</v>
      </c>
      <c r="B1109" s="6245" t="s">
        <v>14</v>
      </c>
      <c r="C1109" s="6245" t="s">
        <v>4735</v>
      </c>
      <c r="D1109" s="6245" t="s">
        <v>4736</v>
      </c>
      <c r="E1109" s="6245" t="s">
        <v>2294</v>
      </c>
      <c r="F1109" s="6245" t="s">
        <v>4564</v>
      </c>
      <c r="G1109" s="6245" t="s">
        <v>24</v>
      </c>
      <c r="H1109" s="6245" t="s">
        <v>24</v>
      </c>
      <c r="I1109" s="6245" t="s">
        <v>760</v>
      </c>
    </row>
    <row customHeight="1" ht="11.25">
      <c r="A1110" s="6245" t="s">
        <v>2183</v>
      </c>
      <c r="B1110" s="6245" t="s">
        <v>14</v>
      </c>
      <c r="C1110" s="6245" t="s">
        <v>4778</v>
      </c>
      <c r="D1110" s="6245" t="s">
        <v>4779</v>
      </c>
      <c r="E1110" s="6245" t="s">
        <v>4780</v>
      </c>
      <c r="F1110" s="6245" t="s">
        <v>2358</v>
      </c>
      <c r="G1110" s="6245" t="s">
        <v>24</v>
      </c>
      <c r="H1110" s="6245" t="s">
        <v>24</v>
      </c>
      <c r="I1110" s="6245" t="s">
        <v>760</v>
      </c>
    </row>
    <row customHeight="1" ht="11.25">
      <c r="A1111" s="6245" t="s">
        <v>2183</v>
      </c>
      <c r="B1111" s="6245" t="s">
        <v>14</v>
      </c>
      <c r="C1111" s="6245" t="s">
        <v>4781</v>
      </c>
      <c r="D1111" s="6245" t="s">
        <v>4782</v>
      </c>
      <c r="E1111" s="6245" t="s">
        <v>4783</v>
      </c>
      <c r="F1111" s="6245" t="s">
        <v>4784</v>
      </c>
      <c r="G1111" s="6245" t="s">
        <v>24</v>
      </c>
      <c r="H1111" s="6245" t="s">
        <v>24</v>
      </c>
      <c r="I1111" s="6245" t="s">
        <v>760</v>
      </c>
    </row>
    <row customHeight="1" ht="11.25">
      <c r="A1112" s="6245" t="s">
        <v>2183</v>
      </c>
      <c r="B1112" s="6245" t="s">
        <v>14</v>
      </c>
      <c r="C1112" s="6245" t="s">
        <v>2204</v>
      </c>
      <c r="D1112" s="6245" t="s">
        <v>2205</v>
      </c>
      <c r="E1112" s="6245" t="s">
        <v>2206</v>
      </c>
      <c r="F1112" s="6245" t="s">
        <v>2207</v>
      </c>
      <c r="G1112" s="6245" t="s">
        <v>2208</v>
      </c>
      <c r="H1112" s="6245" t="s">
        <v>24</v>
      </c>
      <c r="I1112" s="6245" t="s">
        <v>760</v>
      </c>
    </row>
    <row customHeight="1" ht="11.25">
      <c r="A1113" s="6245" t="s">
        <v>2183</v>
      </c>
      <c r="B1113" s="6245" t="s">
        <v>14</v>
      </c>
      <c r="C1113" s="6245" t="s">
        <v>2209</v>
      </c>
      <c r="D1113" s="6245" t="s">
        <v>2210</v>
      </c>
      <c r="E1113" s="6245" t="s">
        <v>2211</v>
      </c>
      <c r="F1113" s="6245" t="s">
        <v>2212</v>
      </c>
      <c r="G1113" s="6245" t="s">
        <v>2213</v>
      </c>
      <c r="H1113" s="6245" t="s">
        <v>24</v>
      </c>
      <c r="I1113" s="6245" t="s">
        <v>760</v>
      </c>
    </row>
    <row customHeight="1" ht="11.25">
      <c r="A1114" s="6245" t="s">
        <v>2183</v>
      </c>
      <c r="B1114" s="6245" t="s">
        <v>14</v>
      </c>
      <c r="C1114" s="6245" t="s">
        <v>2218</v>
      </c>
      <c r="D1114" s="6245" t="s">
        <v>2219</v>
      </c>
      <c r="E1114" s="6245" t="s">
        <v>2220</v>
      </c>
      <c r="F1114" s="6245" t="s">
        <v>2197</v>
      </c>
      <c r="G1114" s="6245" t="s">
        <v>24</v>
      </c>
      <c r="H1114" s="6245" t="s">
        <v>24</v>
      </c>
      <c r="I1114" s="6245" t="s">
        <v>760</v>
      </c>
    </row>
    <row customHeight="1" ht="11.25">
      <c r="A1115" s="6245" t="s">
        <v>2183</v>
      </c>
      <c r="B1115" s="6245" t="s">
        <v>14</v>
      </c>
      <c r="C1115" s="6245" t="s">
        <v>4785</v>
      </c>
      <c r="D1115" s="6245" t="s">
        <v>4786</v>
      </c>
      <c r="E1115" s="6245" t="s">
        <v>4787</v>
      </c>
      <c r="F1115" s="6245" t="s">
        <v>2212</v>
      </c>
      <c r="G1115" s="6245" t="s">
        <v>4788</v>
      </c>
      <c r="H1115" s="6245" t="s">
        <v>24</v>
      </c>
      <c r="I1115" s="6245" t="s">
        <v>760</v>
      </c>
    </row>
    <row customHeight="1" ht="11.25">
      <c r="A1116" s="6245" t="s">
        <v>2183</v>
      </c>
      <c r="B1116" s="6245" t="s">
        <v>14</v>
      </c>
      <c r="C1116" s="6245" t="s">
        <v>2221</v>
      </c>
      <c r="D1116" s="6245" t="s">
        <v>2222</v>
      </c>
      <c r="E1116" s="6245" t="s">
        <v>2223</v>
      </c>
      <c r="F1116" s="6245" t="s">
        <v>2212</v>
      </c>
      <c r="G1116" s="6245" t="s">
        <v>2224</v>
      </c>
      <c r="H1116" s="6245" t="s">
        <v>24</v>
      </c>
      <c r="I1116" s="6245" t="s">
        <v>760</v>
      </c>
    </row>
    <row customHeight="1" ht="11.25">
      <c r="A1117" s="6245" t="s">
        <v>2183</v>
      </c>
      <c r="B1117" s="6245" t="s">
        <v>14</v>
      </c>
      <c r="C1117" s="6245" t="s">
        <v>2225</v>
      </c>
      <c r="D1117" s="6245" t="s">
        <v>2226</v>
      </c>
      <c r="E1117" s="6245" t="s">
        <v>2227</v>
      </c>
      <c r="F1117" s="6245" t="s">
        <v>2202</v>
      </c>
      <c r="G1117" s="6245" t="s">
        <v>2228</v>
      </c>
      <c r="H1117" s="6245" t="s">
        <v>24</v>
      </c>
      <c r="I1117" s="6245" t="s">
        <v>760</v>
      </c>
    </row>
    <row customHeight="1" ht="11.25">
      <c r="A1118" s="6245" t="s">
        <v>2183</v>
      </c>
      <c r="B1118" s="6245" t="s">
        <v>14</v>
      </c>
      <c r="C1118" s="6245" t="s">
        <v>2229</v>
      </c>
      <c r="D1118" s="6245" t="s">
        <v>2230</v>
      </c>
      <c r="E1118" s="6245" t="s">
        <v>2231</v>
      </c>
      <c r="F1118" s="6245" t="s">
        <v>2232</v>
      </c>
      <c r="G1118" s="6245" t="s">
        <v>2233</v>
      </c>
      <c r="H1118" s="6245" t="s">
        <v>24</v>
      </c>
      <c r="I1118" s="6245" t="s">
        <v>760</v>
      </c>
    </row>
    <row customHeight="1" ht="11.25">
      <c r="A1119" s="6245" t="s">
        <v>2183</v>
      </c>
      <c r="B1119" s="6245" t="s">
        <v>14</v>
      </c>
      <c r="C1119" s="6245" t="s">
        <v>4789</v>
      </c>
      <c r="D1119" s="6245" t="s">
        <v>4790</v>
      </c>
      <c r="E1119" s="6245" t="s">
        <v>4791</v>
      </c>
      <c r="F1119" s="6245" t="s">
        <v>2252</v>
      </c>
      <c r="G1119" s="6245" t="s">
        <v>4792</v>
      </c>
      <c r="H1119" s="6245" t="s">
        <v>24</v>
      </c>
      <c r="I1119" s="6245" t="s">
        <v>760</v>
      </c>
    </row>
    <row customHeight="1" ht="11.25">
      <c r="A1120" s="6245" t="s">
        <v>2183</v>
      </c>
      <c r="B1120" s="6245" t="s">
        <v>14</v>
      </c>
      <c r="C1120" s="6245" t="s">
        <v>2234</v>
      </c>
      <c r="D1120" s="6245" t="s">
        <v>2235</v>
      </c>
      <c r="E1120" s="6245" t="s">
        <v>2236</v>
      </c>
      <c r="F1120" s="6245" t="s">
        <v>2237</v>
      </c>
      <c r="G1120" s="6245" t="s">
        <v>2238</v>
      </c>
      <c r="H1120" s="6245" t="s">
        <v>24</v>
      </c>
      <c r="I1120" s="6245" t="s">
        <v>760</v>
      </c>
    </row>
    <row customHeight="1" ht="11.25">
      <c r="A1121" s="6245" t="s">
        <v>2183</v>
      </c>
      <c r="B1121" s="6245" t="s">
        <v>14</v>
      </c>
      <c r="C1121" s="6245" t="s">
        <v>2244</v>
      </c>
      <c r="D1121" s="6245" t="s">
        <v>2245</v>
      </c>
      <c r="E1121" s="6245" t="s">
        <v>2246</v>
      </c>
      <c r="F1121" s="6245" t="s">
        <v>2247</v>
      </c>
      <c r="G1121" s="6245" t="s">
        <v>2248</v>
      </c>
      <c r="H1121" s="6245" t="s">
        <v>24</v>
      </c>
      <c r="I1121" s="6245" t="s">
        <v>760</v>
      </c>
    </row>
    <row customHeight="1" ht="11.25">
      <c r="A1122" s="6245" t="s">
        <v>2183</v>
      </c>
      <c r="B1122" s="6245" t="s">
        <v>14</v>
      </c>
      <c r="C1122" s="6245" t="s">
        <v>2254</v>
      </c>
      <c r="D1122" s="6245" t="s">
        <v>2255</v>
      </c>
      <c r="E1122" s="6245" t="s">
        <v>2256</v>
      </c>
      <c r="F1122" s="6245" t="s">
        <v>2202</v>
      </c>
      <c r="G1122" s="6245" t="s">
        <v>2257</v>
      </c>
      <c r="H1122" s="6245" t="s">
        <v>24</v>
      </c>
      <c r="I1122" s="6245" t="s">
        <v>760</v>
      </c>
    </row>
    <row customHeight="1" ht="11.25">
      <c r="A1123" s="6245" t="s">
        <v>2183</v>
      </c>
      <c r="B1123" s="6245" t="s">
        <v>14</v>
      </c>
      <c r="C1123" s="6245" t="s">
        <v>2258</v>
      </c>
      <c r="D1123" s="6245" t="s">
        <v>2259</v>
      </c>
      <c r="E1123" s="6245" t="s">
        <v>2260</v>
      </c>
      <c r="F1123" s="6245" t="s">
        <v>2261</v>
      </c>
      <c r="G1123" s="6245" t="s">
        <v>24</v>
      </c>
      <c r="H1123" s="6245" t="s">
        <v>24</v>
      </c>
      <c r="I1123" s="6245" t="s">
        <v>760</v>
      </c>
    </row>
    <row customHeight="1" ht="11.25">
      <c r="A1124" s="6245" t="s">
        <v>2183</v>
      </c>
      <c r="B1124" s="6245" t="s">
        <v>14</v>
      </c>
      <c r="C1124" s="6245" t="s">
        <v>4793</v>
      </c>
      <c r="D1124" s="6245" t="s">
        <v>4794</v>
      </c>
      <c r="E1124" s="6245" t="s">
        <v>4795</v>
      </c>
      <c r="F1124" s="6245" t="s">
        <v>2202</v>
      </c>
      <c r="G1124" s="6245" t="s">
        <v>4796</v>
      </c>
      <c r="H1124" s="6245" t="s">
        <v>24</v>
      </c>
      <c r="I1124" s="6245" t="s">
        <v>760</v>
      </c>
    </row>
    <row customHeight="1" ht="11.25">
      <c r="A1125" s="6245" t="s">
        <v>2183</v>
      </c>
      <c r="B1125" s="6245" t="s">
        <v>14</v>
      </c>
      <c r="C1125" s="6245" t="s">
        <v>4797</v>
      </c>
      <c r="D1125" s="6245" t="s">
        <v>4798</v>
      </c>
      <c r="E1125" s="6245" t="s">
        <v>4799</v>
      </c>
      <c r="F1125" s="6245" t="s">
        <v>2472</v>
      </c>
      <c r="G1125" s="6245" t="s">
        <v>4800</v>
      </c>
      <c r="H1125" s="6245" t="s">
        <v>24</v>
      </c>
      <c r="I1125" s="6245" t="s">
        <v>760</v>
      </c>
    </row>
    <row customHeight="1" ht="11.25">
      <c r="A1126" s="6245" t="s">
        <v>2183</v>
      </c>
      <c r="B1126" s="6245" t="s">
        <v>14</v>
      </c>
      <c r="C1126" s="6245" t="s">
        <v>4801</v>
      </c>
      <c r="D1126" s="6245" t="s">
        <v>4798</v>
      </c>
      <c r="E1126" s="6245" t="s">
        <v>4802</v>
      </c>
      <c r="F1126" s="6245" t="s">
        <v>2202</v>
      </c>
      <c r="G1126" s="6245" t="s">
        <v>4803</v>
      </c>
      <c r="H1126" s="6245" t="s">
        <v>24</v>
      </c>
      <c r="I1126" s="6245" t="s">
        <v>760</v>
      </c>
    </row>
    <row customHeight="1" ht="11.25">
      <c r="A1127" s="6245" t="s">
        <v>2183</v>
      </c>
      <c r="B1127" s="6245" t="s">
        <v>14</v>
      </c>
      <c r="C1127" s="6245" t="s">
        <v>4804</v>
      </c>
      <c r="D1127" s="6245" t="s">
        <v>4805</v>
      </c>
      <c r="E1127" s="6245" t="s">
        <v>4806</v>
      </c>
      <c r="F1127" s="6245" t="s">
        <v>2452</v>
      </c>
      <c r="G1127" s="6245" t="s">
        <v>24</v>
      </c>
      <c r="H1127" s="6245" t="s">
        <v>24</v>
      </c>
      <c r="I1127" s="6245" t="s">
        <v>760</v>
      </c>
    </row>
    <row customHeight="1" ht="11.25">
      <c r="A1128" s="6245" t="s">
        <v>2183</v>
      </c>
      <c r="B1128" s="6245" t="s">
        <v>14</v>
      </c>
      <c r="C1128" s="6245" t="s">
        <v>2265</v>
      </c>
      <c r="D1128" s="6245" t="s">
        <v>2266</v>
      </c>
      <c r="E1128" s="6245" t="s">
        <v>2267</v>
      </c>
      <c r="F1128" s="6245" t="s">
        <v>2268</v>
      </c>
      <c r="G1128" s="6245" t="s">
        <v>2269</v>
      </c>
      <c r="H1128" s="6245" t="s">
        <v>24</v>
      </c>
      <c r="I1128" s="6245" t="s">
        <v>760</v>
      </c>
    </row>
    <row customHeight="1" ht="11.25">
      <c r="A1129" s="6245" t="s">
        <v>2183</v>
      </c>
      <c r="B1129" s="6245" t="s">
        <v>14</v>
      </c>
      <c r="C1129" s="6245" t="s">
        <v>4807</v>
      </c>
      <c r="D1129" s="6245" t="s">
        <v>4808</v>
      </c>
      <c r="E1129" s="6245" t="s">
        <v>4809</v>
      </c>
      <c r="F1129" s="6245" t="s">
        <v>4810</v>
      </c>
      <c r="G1129" s="6245" t="s">
        <v>24</v>
      </c>
      <c r="H1129" s="6245" t="s">
        <v>24</v>
      </c>
      <c r="I1129" s="6245" t="s">
        <v>760</v>
      </c>
    </row>
    <row customHeight="1" ht="11.25">
      <c r="A1130" s="6245" t="s">
        <v>2183</v>
      </c>
      <c r="B1130" s="6245" t="s">
        <v>14</v>
      </c>
      <c r="C1130" s="6245" t="s">
        <v>2284</v>
      </c>
      <c r="D1130" s="6245" t="s">
        <v>2285</v>
      </c>
      <c r="E1130" s="6245" t="s">
        <v>2286</v>
      </c>
      <c r="F1130" s="6245" t="s">
        <v>2287</v>
      </c>
      <c r="G1130" s="6245" t="s">
        <v>24</v>
      </c>
      <c r="H1130" s="6245" t="s">
        <v>24</v>
      </c>
      <c r="I1130" s="6245" t="s">
        <v>760</v>
      </c>
    </row>
    <row customHeight="1" ht="11.25">
      <c r="A1131" s="6245" t="s">
        <v>2183</v>
      </c>
      <c r="B1131" s="6245" t="s">
        <v>14</v>
      </c>
      <c r="C1131" s="6245" t="s">
        <v>2292</v>
      </c>
      <c r="D1131" s="6245" t="s">
        <v>2293</v>
      </c>
      <c r="E1131" s="6245" t="s">
        <v>2294</v>
      </c>
      <c r="F1131" s="6245" t="s">
        <v>2287</v>
      </c>
      <c r="G1131" s="6245" t="s">
        <v>2295</v>
      </c>
      <c r="H1131" s="6245" t="s">
        <v>24</v>
      </c>
      <c r="I1131" s="6245" t="s">
        <v>760</v>
      </c>
    </row>
    <row customHeight="1" ht="11.25">
      <c r="A1132" s="6245" t="s">
        <v>2183</v>
      </c>
      <c r="B1132" s="6245" t="s">
        <v>14</v>
      </c>
      <c r="C1132" s="6245" t="s">
        <v>4811</v>
      </c>
      <c r="D1132" s="6245" t="s">
        <v>4812</v>
      </c>
      <c r="E1132" s="6245" t="s">
        <v>4813</v>
      </c>
      <c r="F1132" s="6245" t="s">
        <v>2197</v>
      </c>
      <c r="G1132" s="6245" t="s">
        <v>24</v>
      </c>
      <c r="H1132" s="6245" t="s">
        <v>24</v>
      </c>
      <c r="I1132" s="6245" t="s">
        <v>760</v>
      </c>
    </row>
    <row customHeight="1" ht="11.25">
      <c r="A1133" s="6245" t="s">
        <v>2183</v>
      </c>
      <c r="B1133" s="6245" t="s">
        <v>14</v>
      </c>
      <c r="C1133" s="6245" t="s">
        <v>2296</v>
      </c>
      <c r="D1133" s="6245" t="s">
        <v>2297</v>
      </c>
      <c r="E1133" s="6245" t="s">
        <v>2298</v>
      </c>
      <c r="F1133" s="6245" t="s">
        <v>2299</v>
      </c>
      <c r="G1133" s="6245" t="s">
        <v>24</v>
      </c>
      <c r="H1133" s="6245" t="s">
        <v>24</v>
      </c>
      <c r="I1133" s="6245" t="s">
        <v>760</v>
      </c>
    </row>
    <row customHeight="1" ht="11.25">
      <c r="A1134" s="6245" t="s">
        <v>2183</v>
      </c>
      <c r="B1134" s="6245" t="s">
        <v>14</v>
      </c>
      <c r="C1134" s="6245" t="s">
        <v>2300</v>
      </c>
      <c r="D1134" s="6245" t="s">
        <v>2301</v>
      </c>
      <c r="E1134" s="6245" t="s">
        <v>2302</v>
      </c>
      <c r="F1134" s="6245" t="s">
        <v>2303</v>
      </c>
      <c r="G1134" s="6245" t="s">
        <v>2304</v>
      </c>
      <c r="H1134" s="6245" t="s">
        <v>24</v>
      </c>
      <c r="I1134" s="6245" t="s">
        <v>760</v>
      </c>
    </row>
    <row customHeight="1" ht="11.25">
      <c r="A1135" s="6245" t="s">
        <v>2183</v>
      </c>
      <c r="B1135" s="6245" t="s">
        <v>14</v>
      </c>
      <c r="C1135" s="6245" t="s">
        <v>2315</v>
      </c>
      <c r="D1135" s="6245" t="s">
        <v>2316</v>
      </c>
      <c r="E1135" s="6245" t="s">
        <v>2317</v>
      </c>
      <c r="F1135" s="6245" t="s">
        <v>2318</v>
      </c>
      <c r="G1135" s="6245" t="s">
        <v>2319</v>
      </c>
      <c r="H1135" s="6245" t="s">
        <v>24</v>
      </c>
      <c r="I1135" s="6245" t="s">
        <v>760</v>
      </c>
    </row>
    <row customHeight="1" ht="11.25">
      <c r="A1136" s="6245" t="s">
        <v>2183</v>
      </c>
      <c r="B1136" s="6245" t="s">
        <v>14</v>
      </c>
      <c r="C1136" s="6245" t="s">
        <v>4814</v>
      </c>
      <c r="D1136" s="6245" t="s">
        <v>4815</v>
      </c>
      <c r="E1136" s="6245" t="s">
        <v>4816</v>
      </c>
      <c r="F1136" s="6245" t="s">
        <v>2197</v>
      </c>
      <c r="G1136" s="6245" t="s">
        <v>4817</v>
      </c>
      <c r="H1136" s="6245" t="s">
        <v>24</v>
      </c>
      <c r="I1136" s="6245" t="s">
        <v>760</v>
      </c>
    </row>
    <row customHeight="1" ht="11.25">
      <c r="A1137" s="6245" t="s">
        <v>2183</v>
      </c>
      <c r="B1137" s="6245" t="s">
        <v>14</v>
      </c>
      <c r="C1137" s="6245" t="s">
        <v>2320</v>
      </c>
      <c r="D1137" s="6245" t="s">
        <v>2321</v>
      </c>
      <c r="E1137" s="6245" t="s">
        <v>2322</v>
      </c>
      <c r="F1137" s="6245" t="s">
        <v>2197</v>
      </c>
      <c r="G1137" s="6245" t="s">
        <v>2323</v>
      </c>
      <c r="H1137" s="6245" t="s">
        <v>24</v>
      </c>
      <c r="I1137" s="6245" t="s">
        <v>760</v>
      </c>
    </row>
    <row customHeight="1" ht="11.25">
      <c r="A1138" s="6245" t="s">
        <v>2183</v>
      </c>
      <c r="B1138" s="6245" t="s">
        <v>14</v>
      </c>
      <c r="C1138" s="6245" t="s">
        <v>4818</v>
      </c>
      <c r="D1138" s="6245" t="s">
        <v>4819</v>
      </c>
      <c r="E1138" s="6245" t="s">
        <v>4820</v>
      </c>
      <c r="F1138" s="6245" t="s">
        <v>2472</v>
      </c>
      <c r="G1138" s="6245" t="s">
        <v>4821</v>
      </c>
      <c r="H1138" s="6245" t="s">
        <v>24</v>
      </c>
      <c r="I1138" s="6245" t="s">
        <v>760</v>
      </c>
    </row>
    <row customHeight="1" ht="11.25">
      <c r="A1139" s="6245" t="s">
        <v>2183</v>
      </c>
      <c r="B1139" s="6245" t="s">
        <v>14</v>
      </c>
      <c r="C1139" s="6245" t="s">
        <v>4822</v>
      </c>
      <c r="D1139" s="6245" t="s">
        <v>4823</v>
      </c>
      <c r="E1139" s="6245" t="s">
        <v>4824</v>
      </c>
      <c r="F1139" s="6245" t="s">
        <v>2924</v>
      </c>
      <c r="G1139" s="6245" t="s">
        <v>24</v>
      </c>
      <c r="H1139" s="6245" t="s">
        <v>24</v>
      </c>
      <c r="I1139" s="6245" t="s">
        <v>760</v>
      </c>
    </row>
    <row customHeight="1" ht="11.25">
      <c r="A1140" s="6245" t="s">
        <v>2183</v>
      </c>
      <c r="B1140" s="6245" t="s">
        <v>14</v>
      </c>
      <c r="C1140" s="6245" t="s">
        <v>4825</v>
      </c>
      <c r="D1140" s="6245" t="s">
        <v>4826</v>
      </c>
      <c r="E1140" s="6245" t="s">
        <v>4827</v>
      </c>
      <c r="F1140" s="6245" t="s">
        <v>4685</v>
      </c>
      <c r="G1140" s="6245" t="s">
        <v>24</v>
      </c>
      <c r="H1140" s="6245" t="s">
        <v>24</v>
      </c>
      <c r="I1140" s="6245" t="s">
        <v>760</v>
      </c>
    </row>
    <row customHeight="1" ht="11.25">
      <c r="A1141" s="6245" t="s">
        <v>2183</v>
      </c>
      <c r="B1141" s="6245" t="s">
        <v>14</v>
      </c>
      <c r="C1141" s="6245" t="s">
        <v>2350</v>
      </c>
      <c r="D1141" s="6245" t="s">
        <v>2351</v>
      </c>
      <c r="E1141" s="6245" t="s">
        <v>2352</v>
      </c>
      <c r="F1141" s="6245" t="s">
        <v>2353</v>
      </c>
      <c r="G1141" s="6245" t="s">
        <v>2354</v>
      </c>
      <c r="H1141" s="6245" t="s">
        <v>24</v>
      </c>
      <c r="I1141" s="6245" t="s">
        <v>760</v>
      </c>
    </row>
    <row customHeight="1" ht="11.25">
      <c r="A1142" s="6245" t="s">
        <v>2183</v>
      </c>
      <c r="B1142" s="6245" t="s">
        <v>14</v>
      </c>
      <c r="C1142" s="6245" t="s">
        <v>2355</v>
      </c>
      <c r="D1142" s="6245" t="s">
        <v>2356</v>
      </c>
      <c r="E1142" s="6245" t="s">
        <v>2357</v>
      </c>
      <c r="F1142" s="6245" t="s">
        <v>2358</v>
      </c>
      <c r="G1142" s="6245" t="s">
        <v>24</v>
      </c>
      <c r="H1142" s="6245" t="s">
        <v>24</v>
      </c>
      <c r="I1142" s="6245" t="s">
        <v>760</v>
      </c>
    </row>
    <row customHeight="1" ht="11.25">
      <c r="A1143" s="6245" t="s">
        <v>2183</v>
      </c>
      <c r="B1143" s="6245" t="s">
        <v>14</v>
      </c>
      <c r="C1143" s="6245" t="s">
        <v>4828</v>
      </c>
      <c r="D1143" s="6245" t="s">
        <v>4829</v>
      </c>
      <c r="E1143" s="6245" t="s">
        <v>4830</v>
      </c>
      <c r="F1143" s="6245" t="s">
        <v>2472</v>
      </c>
      <c r="G1143" s="6245" t="s">
        <v>4831</v>
      </c>
      <c r="H1143" s="6245" t="s">
        <v>24</v>
      </c>
      <c r="I1143" s="6245" t="s">
        <v>760</v>
      </c>
    </row>
    <row customHeight="1" ht="11.25">
      <c r="A1144" s="6245" t="s">
        <v>2183</v>
      </c>
      <c r="B1144" s="6245" t="s">
        <v>14</v>
      </c>
      <c r="C1144" s="6245" t="s">
        <v>2359</v>
      </c>
      <c r="D1144" s="6245" t="s">
        <v>2360</v>
      </c>
      <c r="E1144" s="6245" t="s">
        <v>2361</v>
      </c>
      <c r="F1144" s="6245" t="s">
        <v>2362</v>
      </c>
      <c r="G1144" s="6245" t="s">
        <v>24</v>
      </c>
      <c r="H1144" s="6245" t="s">
        <v>24</v>
      </c>
      <c r="I1144" s="6245" t="s">
        <v>760</v>
      </c>
    </row>
    <row customHeight="1" ht="11.25">
      <c r="A1145" s="6245" t="s">
        <v>2183</v>
      </c>
      <c r="B1145" s="6245" t="s">
        <v>14</v>
      </c>
      <c r="C1145" s="6245" t="s">
        <v>4832</v>
      </c>
      <c r="D1145" s="6245" t="s">
        <v>4833</v>
      </c>
      <c r="E1145" s="6245" t="s">
        <v>4834</v>
      </c>
      <c r="F1145" s="6245" t="s">
        <v>2202</v>
      </c>
      <c r="G1145" s="6245" t="s">
        <v>4835</v>
      </c>
      <c r="H1145" s="6245" t="s">
        <v>24</v>
      </c>
      <c r="I1145" s="6245" t="s">
        <v>760</v>
      </c>
    </row>
    <row customHeight="1" ht="11.25">
      <c r="A1146" s="6245" t="s">
        <v>2183</v>
      </c>
      <c r="B1146" s="6245" t="s">
        <v>14</v>
      </c>
      <c r="C1146" s="6245" t="s">
        <v>2375</v>
      </c>
      <c r="D1146" s="6245" t="s">
        <v>2376</v>
      </c>
      <c r="E1146" s="6245" t="s">
        <v>2377</v>
      </c>
      <c r="F1146" s="6245" t="s">
        <v>2212</v>
      </c>
      <c r="G1146" s="6245" t="s">
        <v>2378</v>
      </c>
      <c r="H1146" s="6245" t="s">
        <v>24</v>
      </c>
      <c r="I1146" s="6245" t="s">
        <v>760</v>
      </c>
    </row>
    <row customHeight="1" ht="11.25">
      <c r="A1147" s="6245" t="s">
        <v>2183</v>
      </c>
      <c r="B1147" s="6245" t="s">
        <v>14</v>
      </c>
      <c r="C1147" s="6245" t="s">
        <v>4836</v>
      </c>
      <c r="D1147" s="6245" t="s">
        <v>4837</v>
      </c>
      <c r="E1147" s="6245" t="s">
        <v>4838</v>
      </c>
      <c r="F1147" s="6245" t="s">
        <v>4839</v>
      </c>
      <c r="G1147" s="6245" t="s">
        <v>4840</v>
      </c>
      <c r="H1147" s="6245" t="s">
        <v>24</v>
      </c>
      <c r="I1147" s="6245" t="s">
        <v>760</v>
      </c>
    </row>
    <row customHeight="1" ht="11.25">
      <c r="A1148" s="6245" t="s">
        <v>2183</v>
      </c>
      <c r="B1148" s="6245" t="s">
        <v>14</v>
      </c>
      <c r="C1148" s="6245" t="s">
        <v>4841</v>
      </c>
      <c r="D1148" s="6245" t="s">
        <v>4842</v>
      </c>
      <c r="E1148" s="6245" t="s">
        <v>4843</v>
      </c>
      <c r="F1148" s="6245" t="s">
        <v>2385</v>
      </c>
      <c r="G1148" s="6245" t="s">
        <v>2386</v>
      </c>
      <c r="H1148" s="6245" t="s">
        <v>24</v>
      </c>
      <c r="I1148" s="6245" t="s">
        <v>760</v>
      </c>
    </row>
    <row customHeight="1" ht="11.25">
      <c r="A1149" s="6245" t="s">
        <v>2183</v>
      </c>
      <c r="B1149" s="6245" t="s">
        <v>14</v>
      </c>
      <c r="C1149" s="6245" t="s">
        <v>2387</v>
      </c>
      <c r="D1149" s="6245" t="s">
        <v>2388</v>
      </c>
      <c r="E1149" s="6245" t="s">
        <v>2389</v>
      </c>
      <c r="F1149" s="6245" t="s">
        <v>2358</v>
      </c>
      <c r="G1149" s="6245" t="s">
        <v>24</v>
      </c>
      <c r="H1149" s="6245" t="s">
        <v>24</v>
      </c>
      <c r="I1149" s="6245" t="s">
        <v>760</v>
      </c>
    </row>
    <row customHeight="1" ht="11.25">
      <c r="A1150" s="6245" t="s">
        <v>2183</v>
      </c>
      <c r="B1150" s="6245" t="s">
        <v>14</v>
      </c>
      <c r="C1150" s="6245" t="s">
        <v>2390</v>
      </c>
      <c r="D1150" s="6245" t="s">
        <v>2391</v>
      </c>
      <c r="E1150" s="6245" t="s">
        <v>2392</v>
      </c>
      <c r="F1150" s="6245" t="s">
        <v>2237</v>
      </c>
      <c r="G1150" s="6245" t="s">
        <v>2393</v>
      </c>
      <c r="H1150" s="6245" t="s">
        <v>24</v>
      </c>
      <c r="I1150" s="6245" t="s">
        <v>760</v>
      </c>
    </row>
    <row customHeight="1" ht="11.25">
      <c r="A1151" s="6245" t="s">
        <v>2183</v>
      </c>
      <c r="B1151" s="6245" t="s">
        <v>14</v>
      </c>
      <c r="C1151" s="6245" t="s">
        <v>2399</v>
      </c>
      <c r="D1151" s="6245" t="s">
        <v>2400</v>
      </c>
      <c r="E1151" s="6245" t="s">
        <v>2401</v>
      </c>
      <c r="F1151" s="6245" t="s">
        <v>2402</v>
      </c>
      <c r="G1151" s="6245" t="s">
        <v>2403</v>
      </c>
      <c r="H1151" s="6245" t="s">
        <v>24</v>
      </c>
      <c r="I1151" s="6245" t="s">
        <v>760</v>
      </c>
    </row>
    <row customHeight="1" ht="11.25">
      <c r="A1152" s="6245" t="s">
        <v>2183</v>
      </c>
      <c r="B1152" s="6245" t="s">
        <v>14</v>
      </c>
      <c r="C1152" s="6245" t="s">
        <v>2404</v>
      </c>
      <c r="D1152" s="6245" t="s">
        <v>2405</v>
      </c>
      <c r="E1152" s="6245" t="s">
        <v>2406</v>
      </c>
      <c r="F1152" s="6245" t="s">
        <v>2407</v>
      </c>
      <c r="G1152" s="6245" t="s">
        <v>2408</v>
      </c>
      <c r="H1152" s="6245" t="s">
        <v>24</v>
      </c>
      <c r="I1152" s="6245" t="s">
        <v>760</v>
      </c>
    </row>
    <row customHeight="1" ht="11.25">
      <c r="A1153" s="6245" t="s">
        <v>2183</v>
      </c>
      <c r="B1153" s="6245" t="s">
        <v>14</v>
      </c>
      <c r="C1153" s="6245" t="s">
        <v>2409</v>
      </c>
      <c r="D1153" s="6245" t="s">
        <v>2410</v>
      </c>
      <c r="E1153" s="6245" t="s">
        <v>2411</v>
      </c>
      <c r="F1153" s="6245" t="s">
        <v>2412</v>
      </c>
      <c r="G1153" s="6245" t="s">
        <v>24</v>
      </c>
      <c r="H1153" s="6245" t="s">
        <v>24</v>
      </c>
      <c r="I1153" s="6245" t="s">
        <v>760</v>
      </c>
    </row>
    <row customHeight="1" ht="11.25">
      <c r="A1154" s="6245" t="s">
        <v>2183</v>
      </c>
      <c r="B1154" s="6245" t="s">
        <v>14</v>
      </c>
      <c r="C1154" s="6245" t="s">
        <v>2413</v>
      </c>
      <c r="D1154" s="6245" t="s">
        <v>2414</v>
      </c>
      <c r="E1154" s="6245" t="s">
        <v>2415</v>
      </c>
      <c r="F1154" s="6245" t="s">
        <v>2385</v>
      </c>
      <c r="G1154" s="6245" t="s">
        <v>2416</v>
      </c>
      <c r="H1154" s="6245" t="s">
        <v>24</v>
      </c>
      <c r="I1154" s="6245" t="s">
        <v>760</v>
      </c>
    </row>
    <row customHeight="1" ht="11.25">
      <c r="A1155" s="6245" t="s">
        <v>2183</v>
      </c>
      <c r="B1155" s="6245" t="s">
        <v>14</v>
      </c>
      <c r="C1155" s="6245" t="s">
        <v>2422</v>
      </c>
      <c r="D1155" s="6245" t="s">
        <v>2423</v>
      </c>
      <c r="E1155" s="6245" t="s">
        <v>2424</v>
      </c>
      <c r="F1155" s="6245" t="s">
        <v>2397</v>
      </c>
      <c r="G1155" s="6245" t="s">
        <v>2425</v>
      </c>
      <c r="H1155" s="6245" t="s">
        <v>24</v>
      </c>
      <c r="I1155" s="6245" t="s">
        <v>760</v>
      </c>
    </row>
    <row customHeight="1" ht="11.25">
      <c r="A1156" s="6245" t="s">
        <v>2183</v>
      </c>
      <c r="B1156" s="6245" t="s">
        <v>14</v>
      </c>
      <c r="C1156" s="6245" t="s">
        <v>2426</v>
      </c>
      <c r="D1156" s="6245" t="s">
        <v>2427</v>
      </c>
      <c r="E1156" s="6245" t="s">
        <v>2428</v>
      </c>
      <c r="F1156" s="6245" t="s">
        <v>2429</v>
      </c>
      <c r="G1156" s="6245" t="s">
        <v>24</v>
      </c>
      <c r="H1156" s="6245" t="s">
        <v>24</v>
      </c>
      <c r="I1156" s="6245" t="s">
        <v>760</v>
      </c>
    </row>
    <row customHeight="1" ht="11.25">
      <c r="A1157" s="6245" t="s">
        <v>2183</v>
      </c>
      <c r="B1157" s="6245" t="s">
        <v>14</v>
      </c>
      <c r="C1157" s="6245" t="s">
        <v>2434</v>
      </c>
      <c r="D1157" s="6245" t="s">
        <v>2435</v>
      </c>
      <c r="E1157" s="6245" t="s">
        <v>2436</v>
      </c>
      <c r="F1157" s="6245" t="s">
        <v>2437</v>
      </c>
      <c r="G1157" s="6245" t="s">
        <v>2438</v>
      </c>
      <c r="H1157" s="6245" t="s">
        <v>24</v>
      </c>
      <c r="I1157" s="6245" t="s">
        <v>760</v>
      </c>
    </row>
    <row customHeight="1" ht="11.25">
      <c r="A1158" s="6245" t="s">
        <v>2183</v>
      </c>
      <c r="B1158" s="6245" t="s">
        <v>14</v>
      </c>
      <c r="C1158" s="6245" t="s">
        <v>4844</v>
      </c>
      <c r="D1158" s="6245" t="s">
        <v>4845</v>
      </c>
      <c r="E1158" s="6245" t="s">
        <v>4846</v>
      </c>
      <c r="F1158" s="6245" t="s">
        <v>2963</v>
      </c>
      <c r="G1158" s="6245" t="s">
        <v>24</v>
      </c>
      <c r="H1158" s="6245" t="s">
        <v>24</v>
      </c>
      <c r="I1158" s="6245" t="s">
        <v>760</v>
      </c>
    </row>
    <row customHeight="1" ht="11.25">
      <c r="A1159" s="6245" t="s">
        <v>2183</v>
      </c>
      <c r="B1159" s="6245" t="s">
        <v>14</v>
      </c>
      <c r="C1159" s="6245" t="s">
        <v>2439</v>
      </c>
      <c r="D1159" s="6245" t="s">
        <v>2440</v>
      </c>
      <c r="E1159" s="6245" t="s">
        <v>2441</v>
      </c>
      <c r="F1159" s="6245" t="s">
        <v>2217</v>
      </c>
      <c r="G1159" s="6245" t="s">
        <v>2442</v>
      </c>
      <c r="H1159" s="6245" t="s">
        <v>24</v>
      </c>
      <c r="I1159" s="6245" t="s">
        <v>760</v>
      </c>
    </row>
    <row customHeight="1" ht="11.25">
      <c r="A1160" s="6245" t="s">
        <v>2183</v>
      </c>
      <c r="B1160" s="6245" t="s">
        <v>14</v>
      </c>
      <c r="C1160" s="6245" t="s">
        <v>2443</v>
      </c>
      <c r="D1160" s="6245" t="s">
        <v>2444</v>
      </c>
      <c r="E1160" s="6245" t="s">
        <v>2445</v>
      </c>
      <c r="F1160" s="6245" t="s">
        <v>2402</v>
      </c>
      <c r="G1160" s="6245" t="s">
        <v>2446</v>
      </c>
      <c r="H1160" s="6245" t="s">
        <v>24</v>
      </c>
      <c r="I1160" s="6245" t="s">
        <v>760</v>
      </c>
    </row>
    <row customHeight="1" ht="11.25">
      <c r="A1161" s="6245" t="s">
        <v>2183</v>
      </c>
      <c r="B1161" s="6245" t="s">
        <v>14</v>
      </c>
      <c r="C1161" s="6245" t="s">
        <v>2447</v>
      </c>
      <c r="D1161" s="6245" t="s">
        <v>2448</v>
      </c>
      <c r="E1161" s="6245" t="s">
        <v>2186</v>
      </c>
      <c r="F1161" s="6245" t="s">
        <v>2237</v>
      </c>
      <c r="G1161" s="6245" t="s">
        <v>2188</v>
      </c>
      <c r="H1161" s="6245" t="s">
        <v>24</v>
      </c>
      <c r="I1161" s="6245" t="s">
        <v>760</v>
      </c>
    </row>
    <row customHeight="1" ht="11.25">
      <c r="A1162" s="6245" t="s">
        <v>2183</v>
      </c>
      <c r="B1162" s="6245" t="s">
        <v>14</v>
      </c>
      <c r="C1162" s="6245" t="s">
        <v>4847</v>
      </c>
      <c r="D1162" s="6245" t="s">
        <v>4848</v>
      </c>
      <c r="E1162" s="6245" t="s">
        <v>4849</v>
      </c>
      <c r="F1162" s="6245" t="s">
        <v>2303</v>
      </c>
      <c r="G1162" s="6245" t="s">
        <v>4850</v>
      </c>
      <c r="H1162" s="6245" t="s">
        <v>24</v>
      </c>
      <c r="I1162" s="6245" t="s">
        <v>760</v>
      </c>
    </row>
    <row customHeight="1" ht="11.25">
      <c r="A1163" s="6245" t="s">
        <v>2183</v>
      </c>
      <c r="B1163" s="6245" t="s">
        <v>14</v>
      </c>
      <c r="C1163" s="6245" t="s">
        <v>2474</v>
      </c>
      <c r="D1163" s="6245" t="s">
        <v>2475</v>
      </c>
      <c r="E1163" s="6245" t="s">
        <v>2476</v>
      </c>
      <c r="F1163" s="6245" t="s">
        <v>2369</v>
      </c>
      <c r="G1163" s="6245" t="s">
        <v>2477</v>
      </c>
      <c r="H1163" s="6245" t="s">
        <v>24</v>
      </c>
      <c r="I1163" s="6245" t="s">
        <v>760</v>
      </c>
    </row>
    <row customHeight="1" ht="11.25">
      <c r="A1164" s="6245" t="s">
        <v>2183</v>
      </c>
      <c r="B1164" s="6245" t="s">
        <v>14</v>
      </c>
      <c r="C1164" s="6245" t="s">
        <v>2488</v>
      </c>
      <c r="D1164" s="6245" t="s">
        <v>2489</v>
      </c>
      <c r="E1164" s="6245" t="s">
        <v>2490</v>
      </c>
      <c r="F1164" s="6245" t="s">
        <v>2202</v>
      </c>
      <c r="G1164" s="6245" t="s">
        <v>2491</v>
      </c>
      <c r="H1164" s="6245" t="s">
        <v>24</v>
      </c>
      <c r="I1164" s="6245" t="s">
        <v>760</v>
      </c>
    </row>
    <row customHeight="1" ht="11.25">
      <c r="A1165" s="6245" t="s">
        <v>2183</v>
      </c>
      <c r="B1165" s="6245" t="s">
        <v>14</v>
      </c>
      <c r="C1165" s="6245" t="s">
        <v>4851</v>
      </c>
      <c r="D1165" s="6245" t="s">
        <v>4852</v>
      </c>
      <c r="E1165" s="6245" t="s">
        <v>4853</v>
      </c>
      <c r="F1165" s="6245" t="s">
        <v>4564</v>
      </c>
      <c r="G1165" s="6245" t="s">
        <v>4854</v>
      </c>
      <c r="H1165" s="6245" t="s">
        <v>4855</v>
      </c>
      <c r="I1165" s="6245" t="s">
        <v>760</v>
      </c>
    </row>
    <row customHeight="1" ht="11.25">
      <c r="A1166" s="6245" t="s">
        <v>2183</v>
      </c>
      <c r="B1166" s="6245" t="s">
        <v>14</v>
      </c>
      <c r="C1166" s="6245" t="s">
        <v>2506</v>
      </c>
      <c r="D1166" s="6245" t="s">
        <v>2507</v>
      </c>
      <c r="E1166" s="6245" t="s">
        <v>2508</v>
      </c>
      <c r="F1166" s="6245" t="s">
        <v>2509</v>
      </c>
      <c r="G1166" s="6245" t="s">
        <v>2510</v>
      </c>
      <c r="H1166" s="6245" t="s">
        <v>24</v>
      </c>
      <c r="I1166" s="6245" t="s">
        <v>760</v>
      </c>
    </row>
    <row customHeight="1" ht="11.25">
      <c r="A1167" s="6245" t="s">
        <v>2183</v>
      </c>
      <c r="B1167" s="6245" t="s">
        <v>14</v>
      </c>
      <c r="C1167" s="6245" t="s">
        <v>4737</v>
      </c>
      <c r="D1167" s="6245" t="s">
        <v>4738</v>
      </c>
      <c r="E1167" s="6245" t="s">
        <v>4739</v>
      </c>
      <c r="F1167" s="6245" t="s">
        <v>2299</v>
      </c>
      <c r="G1167" s="6245" t="s">
        <v>4089</v>
      </c>
      <c r="H1167" s="6245" t="s">
        <v>24</v>
      </c>
      <c r="I1167" s="6245" t="s">
        <v>760</v>
      </c>
    </row>
    <row customHeight="1" ht="11.25">
      <c r="A1168" s="6245" t="s">
        <v>2183</v>
      </c>
      <c r="B1168" s="6245" t="s">
        <v>14</v>
      </c>
      <c r="C1168" s="6245" t="s">
        <v>4856</v>
      </c>
      <c r="D1168" s="6245" t="s">
        <v>4857</v>
      </c>
      <c r="E1168" s="6245" t="s">
        <v>4858</v>
      </c>
      <c r="F1168" s="6245" t="s">
        <v>2555</v>
      </c>
      <c r="G1168" s="6245" t="s">
        <v>3824</v>
      </c>
      <c r="H1168" s="6245" t="s">
        <v>24</v>
      </c>
      <c r="I1168" s="6245" t="s">
        <v>760</v>
      </c>
    </row>
    <row customHeight="1" ht="11.25">
      <c r="A1169" s="6245" t="s">
        <v>2183</v>
      </c>
      <c r="B1169" s="6245" t="s">
        <v>14</v>
      </c>
      <c r="C1169" s="6245" t="s">
        <v>2516</v>
      </c>
      <c r="D1169" s="6245" t="s">
        <v>2517</v>
      </c>
      <c r="E1169" s="6245" t="s">
        <v>2518</v>
      </c>
      <c r="F1169" s="6245" t="s">
        <v>2197</v>
      </c>
      <c r="G1169" s="6245" t="s">
        <v>2519</v>
      </c>
      <c r="H1169" s="6245" t="s">
        <v>24</v>
      </c>
      <c r="I1169" s="6245" t="s">
        <v>760</v>
      </c>
    </row>
    <row customHeight="1" ht="11.25">
      <c r="A1170" s="6245" t="s">
        <v>2183</v>
      </c>
      <c r="B1170" s="6245" t="s">
        <v>14</v>
      </c>
      <c r="C1170" s="6245" t="s">
        <v>4859</v>
      </c>
      <c r="D1170" s="6245" t="s">
        <v>4860</v>
      </c>
      <c r="E1170" s="6245" t="s">
        <v>4861</v>
      </c>
      <c r="F1170" s="6245" t="s">
        <v>2197</v>
      </c>
      <c r="G1170" s="6245" t="s">
        <v>4862</v>
      </c>
      <c r="H1170" s="6245" t="s">
        <v>24</v>
      </c>
      <c r="I1170" s="6245" t="s">
        <v>760</v>
      </c>
    </row>
    <row customHeight="1" ht="11.25">
      <c r="A1171" s="6245" t="s">
        <v>2183</v>
      </c>
      <c r="B1171" s="6245" t="s">
        <v>14</v>
      </c>
      <c r="C1171" s="6245" t="s">
        <v>2520</v>
      </c>
      <c r="D1171" s="6245" t="s">
        <v>2521</v>
      </c>
      <c r="E1171" s="6245" t="s">
        <v>2522</v>
      </c>
      <c r="F1171" s="6245" t="s">
        <v>2523</v>
      </c>
      <c r="G1171" s="6245" t="s">
        <v>24</v>
      </c>
      <c r="H1171" s="6245" t="s">
        <v>24</v>
      </c>
      <c r="I1171" s="6245" t="s">
        <v>760</v>
      </c>
    </row>
    <row customHeight="1" ht="11.25">
      <c r="A1172" s="6245" t="s">
        <v>2183</v>
      </c>
      <c r="B1172" s="6245" t="s">
        <v>14</v>
      </c>
      <c r="C1172" s="6245" t="s">
        <v>2528</v>
      </c>
      <c r="D1172" s="6245" t="s">
        <v>2529</v>
      </c>
      <c r="E1172" s="6245" t="s">
        <v>2530</v>
      </c>
      <c r="F1172" s="6245" t="s">
        <v>2197</v>
      </c>
      <c r="G1172" s="6245" t="s">
        <v>2531</v>
      </c>
      <c r="H1172" s="6245" t="s">
        <v>24</v>
      </c>
      <c r="I1172" s="6245" t="s">
        <v>760</v>
      </c>
    </row>
    <row customHeight="1" ht="11.25">
      <c r="A1173" s="6245" t="s">
        <v>2183</v>
      </c>
      <c r="B1173" s="6245" t="s">
        <v>14</v>
      </c>
      <c r="C1173" s="6245" t="s">
        <v>2548</v>
      </c>
      <c r="D1173" s="6245" t="s">
        <v>2549</v>
      </c>
      <c r="E1173" s="6245" t="s">
        <v>2550</v>
      </c>
      <c r="F1173" s="6245" t="s">
        <v>2523</v>
      </c>
      <c r="G1173" s="6245" t="s">
        <v>2551</v>
      </c>
      <c r="H1173" s="6245" t="s">
        <v>24</v>
      </c>
      <c r="I1173" s="6245" t="s">
        <v>760</v>
      </c>
    </row>
    <row customHeight="1" ht="11.25">
      <c r="A1174" s="6245" t="s">
        <v>2183</v>
      </c>
      <c r="B1174" s="6245" t="s">
        <v>14</v>
      </c>
      <c r="C1174" s="6245" t="s">
        <v>4863</v>
      </c>
      <c r="D1174" s="6245" t="s">
        <v>4864</v>
      </c>
      <c r="E1174" s="6245" t="s">
        <v>4865</v>
      </c>
      <c r="F1174" s="6245" t="s">
        <v>2523</v>
      </c>
      <c r="G1174" s="6245" t="s">
        <v>4866</v>
      </c>
      <c r="H1174" s="6245" t="s">
        <v>24</v>
      </c>
      <c r="I1174" s="6245" t="s">
        <v>760</v>
      </c>
    </row>
    <row customHeight="1" ht="11.25">
      <c r="A1175" s="6245" t="s">
        <v>2183</v>
      </c>
      <c r="B1175" s="6245" t="s">
        <v>14</v>
      </c>
      <c r="C1175" s="6245" t="s">
        <v>2557</v>
      </c>
      <c r="D1175" s="6245" t="s">
        <v>2558</v>
      </c>
      <c r="E1175" s="6245" t="s">
        <v>2559</v>
      </c>
      <c r="F1175" s="6245" t="s">
        <v>2560</v>
      </c>
      <c r="G1175" s="6245" t="s">
        <v>2561</v>
      </c>
      <c r="H1175" s="6245" t="s">
        <v>24</v>
      </c>
      <c r="I1175" s="6245" t="s">
        <v>760</v>
      </c>
    </row>
    <row customHeight="1" ht="11.25">
      <c r="A1176" s="6245" t="s">
        <v>2183</v>
      </c>
      <c r="B1176" s="6245" t="s">
        <v>14</v>
      </c>
      <c r="C1176" s="6245" t="s">
        <v>2562</v>
      </c>
      <c r="D1176" s="6245" t="s">
        <v>2563</v>
      </c>
      <c r="E1176" s="6245" t="s">
        <v>2564</v>
      </c>
      <c r="F1176" s="6245" t="s">
        <v>2308</v>
      </c>
      <c r="G1176" s="6245" t="s">
        <v>2565</v>
      </c>
      <c r="H1176" s="6245" t="s">
        <v>24</v>
      </c>
      <c r="I1176" s="6245" t="s">
        <v>760</v>
      </c>
    </row>
    <row customHeight="1" ht="11.25">
      <c r="A1177" s="6245" t="s">
        <v>2183</v>
      </c>
      <c r="B1177" s="6245" t="s">
        <v>14</v>
      </c>
      <c r="C1177" s="6245" t="s">
        <v>2566</v>
      </c>
      <c r="D1177" s="6245" t="s">
        <v>2567</v>
      </c>
      <c r="E1177" s="6245" t="s">
        <v>2568</v>
      </c>
      <c r="F1177" s="6245" t="s">
        <v>2303</v>
      </c>
      <c r="G1177" s="6245" t="s">
        <v>2569</v>
      </c>
      <c r="H1177" s="6245" t="s">
        <v>24</v>
      </c>
      <c r="I1177" s="6245" t="s">
        <v>760</v>
      </c>
    </row>
    <row customHeight="1" ht="11.25">
      <c r="A1178" s="6245" t="s">
        <v>2183</v>
      </c>
      <c r="B1178" s="6245" t="s">
        <v>14</v>
      </c>
      <c r="C1178" s="6245" t="s">
        <v>4867</v>
      </c>
      <c r="D1178" s="6245" t="s">
        <v>4868</v>
      </c>
      <c r="E1178" s="6245" t="s">
        <v>4869</v>
      </c>
      <c r="F1178" s="6245" t="s">
        <v>2197</v>
      </c>
      <c r="G1178" s="6245" t="s">
        <v>4870</v>
      </c>
      <c r="H1178" s="6245" t="s">
        <v>24</v>
      </c>
      <c r="I1178" s="6245" t="s">
        <v>760</v>
      </c>
    </row>
    <row customHeight="1" ht="11.25">
      <c r="A1179" s="6245" t="s">
        <v>2183</v>
      </c>
      <c r="B1179" s="6245" t="s">
        <v>14</v>
      </c>
      <c r="C1179" s="6245" t="s">
        <v>2575</v>
      </c>
      <c r="D1179" s="6245" t="s">
        <v>2576</v>
      </c>
      <c r="E1179" s="6245" t="s">
        <v>2577</v>
      </c>
      <c r="F1179" s="6245" t="s">
        <v>2303</v>
      </c>
      <c r="G1179" s="6245" t="s">
        <v>2578</v>
      </c>
      <c r="H1179" s="6245" t="s">
        <v>24</v>
      </c>
      <c r="I1179" s="6245" t="s">
        <v>760</v>
      </c>
    </row>
    <row customHeight="1" ht="11.25">
      <c r="A1180" s="6245" t="s">
        <v>2183</v>
      </c>
      <c r="B1180" s="6245" t="s">
        <v>14</v>
      </c>
      <c r="C1180" s="6245" t="s">
        <v>2579</v>
      </c>
      <c r="D1180" s="6245" t="s">
        <v>2580</v>
      </c>
      <c r="E1180" s="6245" t="s">
        <v>2581</v>
      </c>
      <c r="F1180" s="6245" t="s">
        <v>2197</v>
      </c>
      <c r="G1180" s="6245" t="s">
        <v>2582</v>
      </c>
      <c r="H1180" s="6245" t="s">
        <v>24</v>
      </c>
      <c r="I1180" s="6245" t="s">
        <v>760</v>
      </c>
    </row>
    <row customHeight="1" ht="11.25">
      <c r="A1181" s="6245" t="s">
        <v>2183</v>
      </c>
      <c r="B1181" s="6245" t="s">
        <v>14</v>
      </c>
      <c r="C1181" s="6245" t="s">
        <v>2583</v>
      </c>
      <c r="D1181" s="6245" t="s">
        <v>2584</v>
      </c>
      <c r="E1181" s="6245" t="s">
        <v>2585</v>
      </c>
      <c r="F1181" s="6245" t="s">
        <v>2586</v>
      </c>
      <c r="G1181" s="6245" t="s">
        <v>24</v>
      </c>
      <c r="H1181" s="6245" t="s">
        <v>24</v>
      </c>
      <c r="I1181" s="6245" t="s">
        <v>760</v>
      </c>
    </row>
    <row customHeight="1" ht="11.25">
      <c r="A1182" s="6245" t="s">
        <v>2183</v>
      </c>
      <c r="B1182" s="6245" t="s">
        <v>14</v>
      </c>
      <c r="C1182" s="6245" t="s">
        <v>4871</v>
      </c>
      <c r="D1182" s="6245" t="s">
        <v>4872</v>
      </c>
      <c r="E1182" s="6245" t="s">
        <v>4873</v>
      </c>
      <c r="F1182" s="6245" t="s">
        <v>2291</v>
      </c>
      <c r="G1182" s="6245" t="s">
        <v>4874</v>
      </c>
      <c r="H1182" s="6245" t="s">
        <v>24</v>
      </c>
      <c r="I1182" s="6245" t="s">
        <v>760</v>
      </c>
    </row>
    <row customHeight="1" ht="11.25">
      <c r="A1183" s="6245" t="s">
        <v>2183</v>
      </c>
      <c r="B1183" s="6245" t="s">
        <v>14</v>
      </c>
      <c r="C1183" s="6245" t="s">
        <v>4875</v>
      </c>
      <c r="D1183" s="6245" t="s">
        <v>4876</v>
      </c>
      <c r="E1183" s="6245" t="s">
        <v>4877</v>
      </c>
      <c r="F1183" s="6245" t="s">
        <v>2197</v>
      </c>
      <c r="G1183" s="6245" t="s">
        <v>4878</v>
      </c>
      <c r="H1183" s="6245" t="s">
        <v>24</v>
      </c>
      <c r="I1183" s="6245" t="s">
        <v>760</v>
      </c>
    </row>
    <row customHeight="1" ht="11.25">
      <c r="A1184" s="6245" t="s">
        <v>2183</v>
      </c>
      <c r="B1184" s="6245" t="s">
        <v>14</v>
      </c>
      <c r="C1184" s="6245" t="s">
        <v>2608</v>
      </c>
      <c r="D1184" s="6245" t="s">
        <v>2609</v>
      </c>
      <c r="E1184" s="6245" t="s">
        <v>2610</v>
      </c>
      <c r="F1184" s="6245" t="s">
        <v>2207</v>
      </c>
      <c r="G1184" s="6245" t="s">
        <v>2611</v>
      </c>
      <c r="H1184" s="6245" t="s">
        <v>24</v>
      </c>
      <c r="I1184" s="6245" t="s">
        <v>760</v>
      </c>
    </row>
    <row customHeight="1" ht="11.25">
      <c r="A1185" s="6245" t="s">
        <v>2183</v>
      </c>
      <c r="B1185" s="6245" t="s">
        <v>14</v>
      </c>
      <c r="C1185" s="6245" t="s">
        <v>2616</v>
      </c>
      <c r="D1185" s="6245" t="s">
        <v>2617</v>
      </c>
      <c r="E1185" s="6245" t="s">
        <v>2618</v>
      </c>
      <c r="F1185" s="6245" t="s">
        <v>2560</v>
      </c>
      <c r="G1185" s="6245" t="s">
        <v>2619</v>
      </c>
      <c r="H1185" s="6245" t="s">
        <v>24</v>
      </c>
      <c r="I1185" s="6245" t="s">
        <v>760</v>
      </c>
    </row>
    <row customHeight="1" ht="11.25">
      <c r="A1186" s="6245" t="s">
        <v>2183</v>
      </c>
      <c r="B1186" s="6245" t="s">
        <v>14</v>
      </c>
      <c r="C1186" s="6245" t="s">
        <v>2620</v>
      </c>
      <c r="D1186" s="6245" t="s">
        <v>2621</v>
      </c>
      <c r="E1186" s="6245" t="s">
        <v>2622</v>
      </c>
      <c r="F1186" s="6245" t="s">
        <v>2472</v>
      </c>
      <c r="G1186" s="6245" t="s">
        <v>2623</v>
      </c>
      <c r="H1186" s="6245" t="s">
        <v>24</v>
      </c>
      <c r="I1186" s="6245" t="s">
        <v>760</v>
      </c>
    </row>
    <row customHeight="1" ht="11.25">
      <c r="A1187" s="6245" t="s">
        <v>2183</v>
      </c>
      <c r="B1187" s="6245" t="s">
        <v>14</v>
      </c>
      <c r="C1187" s="6245" t="s">
        <v>2629</v>
      </c>
      <c r="D1187" s="6245" t="s">
        <v>2630</v>
      </c>
      <c r="E1187" s="6245" t="s">
        <v>2631</v>
      </c>
      <c r="F1187" s="6245" t="s">
        <v>2202</v>
      </c>
      <c r="G1187" s="6245" t="s">
        <v>2632</v>
      </c>
      <c r="H1187" s="6245" t="s">
        <v>24</v>
      </c>
      <c r="I1187" s="6245" t="s">
        <v>760</v>
      </c>
    </row>
    <row customHeight="1" ht="11.25">
      <c r="A1188" s="6245" t="s">
        <v>2183</v>
      </c>
      <c r="B1188" s="6245" t="s">
        <v>14</v>
      </c>
      <c r="C1188" s="6245" t="s">
        <v>4879</v>
      </c>
      <c r="D1188" s="6245" t="s">
        <v>4880</v>
      </c>
      <c r="E1188" s="6245" t="s">
        <v>4881</v>
      </c>
      <c r="F1188" s="6245" t="s">
        <v>2385</v>
      </c>
      <c r="G1188" s="6245" t="s">
        <v>4882</v>
      </c>
      <c r="H1188" s="6245" t="s">
        <v>24</v>
      </c>
      <c r="I1188" s="6245" t="s">
        <v>760</v>
      </c>
    </row>
    <row customHeight="1" ht="11.25">
      <c r="A1189" s="6245" t="s">
        <v>2183</v>
      </c>
      <c r="B1189" s="6245" t="s">
        <v>14</v>
      </c>
      <c r="C1189" s="6245" t="s">
        <v>4883</v>
      </c>
      <c r="D1189" s="6245" t="s">
        <v>4884</v>
      </c>
      <c r="E1189" s="6245" t="s">
        <v>4885</v>
      </c>
      <c r="F1189" s="6245" t="s">
        <v>2806</v>
      </c>
      <c r="G1189" s="6245" t="s">
        <v>24</v>
      </c>
      <c r="H1189" s="6245" t="s">
        <v>24</v>
      </c>
      <c r="I1189" s="6245" t="s">
        <v>760</v>
      </c>
    </row>
    <row customHeight="1" ht="11.25">
      <c r="A1190" s="6245" t="s">
        <v>2183</v>
      </c>
      <c r="B1190" s="6245" t="s">
        <v>14</v>
      </c>
      <c r="C1190" s="6245" t="s">
        <v>4886</v>
      </c>
      <c r="D1190" s="6245" t="s">
        <v>4887</v>
      </c>
      <c r="E1190" s="6245" t="s">
        <v>4888</v>
      </c>
      <c r="F1190" s="6245" t="s">
        <v>2303</v>
      </c>
      <c r="G1190" s="6245" t="s">
        <v>24</v>
      </c>
      <c r="H1190" s="6245" t="s">
        <v>24</v>
      </c>
      <c r="I1190" s="6245" t="s">
        <v>760</v>
      </c>
    </row>
    <row customHeight="1" ht="11.25">
      <c r="A1191" s="6245" t="s">
        <v>2183</v>
      </c>
      <c r="B1191" s="6245" t="s">
        <v>14</v>
      </c>
      <c r="C1191" s="6245" t="s">
        <v>2640</v>
      </c>
      <c r="D1191" s="6245" t="s">
        <v>2641</v>
      </c>
      <c r="E1191" s="6245" t="s">
        <v>2642</v>
      </c>
      <c r="F1191" s="6245" t="s">
        <v>2523</v>
      </c>
      <c r="G1191" s="6245" t="s">
        <v>2643</v>
      </c>
      <c r="H1191" s="6245" t="s">
        <v>24</v>
      </c>
      <c r="I1191" s="6245" t="s">
        <v>760</v>
      </c>
    </row>
    <row customHeight="1" ht="11.25">
      <c r="A1192" s="6245" t="s">
        <v>2183</v>
      </c>
      <c r="B1192" s="6245" t="s">
        <v>14</v>
      </c>
      <c r="C1192" s="6245" t="s">
        <v>2644</v>
      </c>
      <c r="D1192" s="6245" t="s">
        <v>2645</v>
      </c>
      <c r="E1192" s="6245" t="s">
        <v>2646</v>
      </c>
      <c r="F1192" s="6245" t="s">
        <v>2647</v>
      </c>
      <c r="G1192" s="6245" t="s">
        <v>2648</v>
      </c>
      <c r="H1192" s="6245" t="s">
        <v>24</v>
      </c>
      <c r="I1192" s="6245" t="s">
        <v>760</v>
      </c>
    </row>
    <row customHeight="1" ht="11.25">
      <c r="A1193" s="6245" t="s">
        <v>2183</v>
      </c>
      <c r="B1193" s="6245" t="s">
        <v>14</v>
      </c>
      <c r="C1193" s="6245" t="s">
        <v>2649</v>
      </c>
      <c r="D1193" s="6245" t="s">
        <v>2650</v>
      </c>
      <c r="E1193" s="6245" t="s">
        <v>2651</v>
      </c>
      <c r="F1193" s="6245" t="s">
        <v>2299</v>
      </c>
      <c r="G1193" s="6245" t="s">
        <v>2652</v>
      </c>
      <c r="H1193" s="6245" t="s">
        <v>24</v>
      </c>
      <c r="I1193" s="6245" t="s">
        <v>760</v>
      </c>
    </row>
    <row customHeight="1" ht="11.25">
      <c r="A1194" s="6245" t="s">
        <v>2183</v>
      </c>
      <c r="B1194" s="6245" t="s">
        <v>14</v>
      </c>
      <c r="C1194" s="6245" t="s">
        <v>2653</v>
      </c>
      <c r="D1194" s="6245" t="s">
        <v>2654</v>
      </c>
      <c r="E1194" s="6245" t="s">
        <v>2655</v>
      </c>
      <c r="F1194" s="6245" t="s">
        <v>2197</v>
      </c>
      <c r="G1194" s="6245" t="s">
        <v>2656</v>
      </c>
      <c r="H1194" s="6245" t="s">
        <v>24</v>
      </c>
      <c r="I1194" s="6245" t="s">
        <v>760</v>
      </c>
    </row>
    <row customHeight="1" ht="11.25">
      <c r="A1195" s="6245" t="s">
        <v>2183</v>
      </c>
      <c r="B1195" s="6245" t="s">
        <v>14</v>
      </c>
      <c r="C1195" s="6245" t="s">
        <v>4889</v>
      </c>
      <c r="D1195" s="6245" t="s">
        <v>4890</v>
      </c>
      <c r="E1195" s="6245" t="s">
        <v>4891</v>
      </c>
      <c r="F1195" s="6245" t="s">
        <v>2237</v>
      </c>
      <c r="G1195" s="6245" t="s">
        <v>24</v>
      </c>
      <c r="H1195" s="6245" t="s">
        <v>24</v>
      </c>
      <c r="I1195" s="6245" t="s">
        <v>760</v>
      </c>
    </row>
    <row customHeight="1" ht="11.25">
      <c r="A1196" s="6245" t="s">
        <v>2183</v>
      </c>
      <c r="B1196" s="6245" t="s">
        <v>14</v>
      </c>
      <c r="C1196" s="6245" t="s">
        <v>4740</v>
      </c>
      <c r="D1196" s="6245" t="s">
        <v>4741</v>
      </c>
      <c r="E1196" s="6245" t="s">
        <v>4742</v>
      </c>
      <c r="F1196" s="6245" t="s">
        <v>2663</v>
      </c>
      <c r="G1196" s="6245" t="s">
        <v>4743</v>
      </c>
      <c r="H1196" s="6245" t="s">
        <v>24</v>
      </c>
      <c r="I1196" s="6245" t="s">
        <v>760</v>
      </c>
    </row>
    <row customHeight="1" ht="11.25">
      <c r="A1197" s="6245" t="s">
        <v>2183</v>
      </c>
      <c r="B1197" s="6245" t="s">
        <v>14</v>
      </c>
      <c r="C1197" s="6245" t="s">
        <v>4892</v>
      </c>
      <c r="D1197" s="6245" t="s">
        <v>4893</v>
      </c>
      <c r="E1197" s="6245" t="s">
        <v>4894</v>
      </c>
      <c r="F1197" s="6245" t="s">
        <v>2197</v>
      </c>
      <c r="G1197" s="6245" t="s">
        <v>4895</v>
      </c>
      <c r="H1197" s="6245" t="s">
        <v>24</v>
      </c>
      <c r="I1197" s="6245" t="s">
        <v>760</v>
      </c>
    </row>
    <row customHeight="1" ht="11.25">
      <c r="A1198" s="6245" t="s">
        <v>2183</v>
      </c>
      <c r="B1198" s="6245" t="s">
        <v>14</v>
      </c>
      <c r="C1198" s="6245" t="s">
        <v>2670</v>
      </c>
      <c r="D1198" s="6245" t="s">
        <v>2671</v>
      </c>
      <c r="E1198" s="6245" t="s">
        <v>2672</v>
      </c>
      <c r="F1198" s="6245" t="s">
        <v>2560</v>
      </c>
      <c r="G1198" s="6245" t="s">
        <v>2673</v>
      </c>
      <c r="H1198" s="6245" t="s">
        <v>24</v>
      </c>
      <c r="I1198" s="6245" t="s">
        <v>760</v>
      </c>
    </row>
    <row customHeight="1" ht="11.25">
      <c r="A1199" s="6245" t="s">
        <v>2183</v>
      </c>
      <c r="B1199" s="6245" t="s">
        <v>14</v>
      </c>
      <c r="C1199" s="6245" t="s">
        <v>2678</v>
      </c>
      <c r="D1199" s="6245" t="s">
        <v>2679</v>
      </c>
      <c r="E1199" s="6245" t="s">
        <v>2680</v>
      </c>
      <c r="F1199" s="6245" t="s">
        <v>2681</v>
      </c>
      <c r="G1199" s="6245" t="s">
        <v>2682</v>
      </c>
      <c r="H1199" s="6245" t="s">
        <v>24</v>
      </c>
      <c r="I1199" s="6245" t="s">
        <v>760</v>
      </c>
    </row>
    <row customHeight="1" ht="11.25">
      <c r="A1200" s="6245" t="s">
        <v>2183</v>
      </c>
      <c r="B1200" s="6245" t="s">
        <v>14</v>
      </c>
      <c r="C1200" s="6245" t="s">
        <v>4896</v>
      </c>
      <c r="D1200" s="6245" t="s">
        <v>4897</v>
      </c>
      <c r="E1200" s="6245" t="s">
        <v>4380</v>
      </c>
      <c r="F1200" s="6245" t="s">
        <v>4297</v>
      </c>
      <c r="G1200" s="6245" t="s">
        <v>4898</v>
      </c>
      <c r="H1200" s="6245" t="s">
        <v>24</v>
      </c>
      <c r="I1200" s="6245" t="s">
        <v>760</v>
      </c>
    </row>
    <row customHeight="1" ht="11.25">
      <c r="A1201" s="6245" t="s">
        <v>2183</v>
      </c>
      <c r="B1201" s="6245" t="s">
        <v>14</v>
      </c>
      <c r="C1201" s="6245" t="s">
        <v>4899</v>
      </c>
      <c r="D1201" s="6245" t="s">
        <v>4900</v>
      </c>
      <c r="E1201" s="6245" t="s">
        <v>4901</v>
      </c>
      <c r="F1201" s="6245" t="s">
        <v>4902</v>
      </c>
      <c r="G1201" s="6245" t="s">
        <v>24</v>
      </c>
      <c r="H1201" s="6245" t="s">
        <v>24</v>
      </c>
      <c r="I1201" s="6245" t="s">
        <v>760</v>
      </c>
    </row>
    <row customHeight="1" ht="11.25">
      <c r="A1202" s="6245" t="s">
        <v>2183</v>
      </c>
      <c r="B1202" s="6245" t="s">
        <v>14</v>
      </c>
      <c r="C1202" s="6245" t="s">
        <v>2696</v>
      </c>
      <c r="D1202" s="6245" t="s">
        <v>2697</v>
      </c>
      <c r="E1202" s="6245" t="s">
        <v>2698</v>
      </c>
      <c r="F1202" s="6245" t="s">
        <v>2472</v>
      </c>
      <c r="G1202" s="6245" t="s">
        <v>2699</v>
      </c>
      <c r="H1202" s="6245" t="s">
        <v>24</v>
      </c>
      <c r="I1202" s="6245" t="s">
        <v>760</v>
      </c>
    </row>
    <row customHeight="1" ht="11.25">
      <c r="A1203" s="6245" t="s">
        <v>2183</v>
      </c>
      <c r="B1203" s="6245" t="s">
        <v>14</v>
      </c>
      <c r="C1203" s="6245" t="s">
        <v>2704</v>
      </c>
      <c r="D1203" s="6245" t="s">
        <v>2705</v>
      </c>
      <c r="E1203" s="6245" t="s">
        <v>2706</v>
      </c>
      <c r="F1203" s="6245" t="s">
        <v>2420</v>
      </c>
      <c r="G1203" s="6245" t="s">
        <v>2707</v>
      </c>
      <c r="H1203" s="6245" t="s">
        <v>24</v>
      </c>
      <c r="I1203" s="6245" t="s">
        <v>760</v>
      </c>
    </row>
    <row customHeight="1" ht="11.25">
      <c r="A1204" s="6245" t="s">
        <v>2183</v>
      </c>
      <c r="B1204" s="6245" t="s">
        <v>14</v>
      </c>
      <c r="C1204" s="6245" t="s">
        <v>2722</v>
      </c>
      <c r="D1204" s="6245" t="s">
        <v>2723</v>
      </c>
      <c r="E1204" s="6245" t="s">
        <v>2724</v>
      </c>
      <c r="F1204" s="6245" t="s">
        <v>2268</v>
      </c>
      <c r="G1204" s="6245" t="s">
        <v>2725</v>
      </c>
      <c r="H1204" s="6245" t="s">
        <v>24</v>
      </c>
      <c r="I1204" s="6245" t="s">
        <v>760</v>
      </c>
    </row>
    <row customHeight="1" ht="11.25">
      <c r="A1205" s="6245" t="s">
        <v>2183</v>
      </c>
      <c r="B1205" s="6245" t="s">
        <v>14</v>
      </c>
      <c r="C1205" s="6245" t="s">
        <v>2726</v>
      </c>
      <c r="D1205" s="6245" t="s">
        <v>2727</v>
      </c>
      <c r="E1205" s="6245" t="s">
        <v>2728</v>
      </c>
      <c r="F1205" s="6245" t="s">
        <v>2420</v>
      </c>
      <c r="G1205" s="6245" t="s">
        <v>2729</v>
      </c>
      <c r="H1205" s="6245" t="s">
        <v>24</v>
      </c>
      <c r="I1205" s="6245" t="s">
        <v>760</v>
      </c>
    </row>
    <row customHeight="1" ht="11.25">
      <c r="A1206" s="6245" t="s">
        <v>2183</v>
      </c>
      <c r="B1206" s="6245" t="s">
        <v>14</v>
      </c>
      <c r="C1206" s="6245" t="s">
        <v>2730</v>
      </c>
      <c r="D1206" s="6245" t="s">
        <v>2731</v>
      </c>
      <c r="E1206" s="6245" t="s">
        <v>2732</v>
      </c>
      <c r="F1206" s="6245" t="s">
        <v>2733</v>
      </c>
      <c r="G1206" s="6245" t="s">
        <v>24</v>
      </c>
      <c r="H1206" s="6245" t="s">
        <v>24</v>
      </c>
      <c r="I1206" s="6245" t="s">
        <v>760</v>
      </c>
    </row>
    <row customHeight="1" ht="11.25">
      <c r="A1207" s="6245" t="s">
        <v>2183</v>
      </c>
      <c r="B1207" s="6245" t="s">
        <v>14</v>
      </c>
      <c r="C1207" s="6245" t="s">
        <v>2734</v>
      </c>
      <c r="D1207" s="6245" t="s">
        <v>2735</v>
      </c>
      <c r="E1207" s="6245" t="s">
        <v>2736</v>
      </c>
      <c r="F1207" s="6245" t="s">
        <v>2663</v>
      </c>
      <c r="G1207" s="6245" t="s">
        <v>2737</v>
      </c>
      <c r="H1207" s="6245" t="s">
        <v>24</v>
      </c>
      <c r="I1207" s="6245" t="s">
        <v>760</v>
      </c>
    </row>
    <row customHeight="1" ht="11.25">
      <c r="A1208" s="6245" t="s">
        <v>2183</v>
      </c>
      <c r="B1208" s="6245" t="s">
        <v>14</v>
      </c>
      <c r="C1208" s="6245" t="s">
        <v>2738</v>
      </c>
      <c r="D1208" s="6245" t="s">
        <v>2739</v>
      </c>
      <c r="E1208" s="6245" t="s">
        <v>2740</v>
      </c>
      <c r="F1208" s="6245" t="s">
        <v>2353</v>
      </c>
      <c r="G1208" s="6245" t="s">
        <v>2741</v>
      </c>
      <c r="H1208" s="6245" t="s">
        <v>24</v>
      </c>
      <c r="I1208" s="6245" t="s">
        <v>760</v>
      </c>
    </row>
    <row customHeight="1" ht="11.25">
      <c r="A1209" s="6245" t="s">
        <v>2183</v>
      </c>
      <c r="B1209" s="6245" t="s">
        <v>14</v>
      </c>
      <c r="C1209" s="6245" t="s">
        <v>2742</v>
      </c>
      <c r="D1209" s="6245" t="s">
        <v>2743</v>
      </c>
      <c r="E1209" s="6245" t="s">
        <v>2744</v>
      </c>
      <c r="F1209" s="6245" t="s">
        <v>2720</v>
      </c>
      <c r="G1209" s="6245" t="s">
        <v>2745</v>
      </c>
      <c r="H1209" s="6245" t="s">
        <v>24</v>
      </c>
      <c r="I1209" s="6245" t="s">
        <v>760</v>
      </c>
    </row>
    <row customHeight="1" ht="11.25">
      <c r="A1210" s="6245" t="s">
        <v>2183</v>
      </c>
      <c r="B1210" s="6245" t="s">
        <v>14</v>
      </c>
      <c r="C1210" s="6245" t="s">
        <v>2746</v>
      </c>
      <c r="D1210" s="6245" t="s">
        <v>2747</v>
      </c>
      <c r="E1210" s="6245" t="s">
        <v>2748</v>
      </c>
      <c r="F1210" s="6245" t="s">
        <v>2749</v>
      </c>
      <c r="G1210" s="6245" t="s">
        <v>2750</v>
      </c>
      <c r="H1210" s="6245" t="s">
        <v>24</v>
      </c>
      <c r="I1210" s="6245" t="s">
        <v>760</v>
      </c>
    </row>
    <row customHeight="1" ht="11.25">
      <c r="A1211" s="6245" t="s">
        <v>2183</v>
      </c>
      <c r="B1211" s="6245" t="s">
        <v>14</v>
      </c>
      <c r="C1211" s="6245" t="s">
        <v>2755</v>
      </c>
      <c r="D1211" s="6245" t="s">
        <v>2756</v>
      </c>
      <c r="E1211" s="6245" t="s">
        <v>2757</v>
      </c>
      <c r="F1211" s="6245" t="s">
        <v>2586</v>
      </c>
      <c r="G1211" s="6245" t="s">
        <v>2758</v>
      </c>
      <c r="H1211" s="6245" t="s">
        <v>24</v>
      </c>
      <c r="I1211" s="6245" t="s">
        <v>760</v>
      </c>
    </row>
    <row customHeight="1" ht="11.25">
      <c r="A1212" s="6245" t="s">
        <v>2183</v>
      </c>
      <c r="B1212" s="6245" t="s">
        <v>14</v>
      </c>
      <c r="C1212" s="6245" t="s">
        <v>4903</v>
      </c>
      <c r="D1212" s="6245" t="s">
        <v>4904</v>
      </c>
      <c r="E1212" s="6245" t="s">
        <v>4905</v>
      </c>
      <c r="F1212" s="6245" t="s">
        <v>2308</v>
      </c>
      <c r="G1212" s="6245" t="s">
        <v>24</v>
      </c>
      <c r="H1212" s="6245" t="s">
        <v>24</v>
      </c>
      <c r="I1212" s="6245" t="s">
        <v>760</v>
      </c>
    </row>
    <row customHeight="1" ht="11.25">
      <c r="A1213" s="6245" t="s">
        <v>2183</v>
      </c>
      <c r="B1213" s="6245" t="s">
        <v>14</v>
      </c>
      <c r="C1213" s="6245" t="s">
        <v>2763</v>
      </c>
      <c r="D1213" s="6245" t="s">
        <v>2764</v>
      </c>
      <c r="E1213" s="6245" t="s">
        <v>2765</v>
      </c>
      <c r="F1213" s="6245" t="s">
        <v>2647</v>
      </c>
      <c r="G1213" s="6245" t="s">
        <v>24</v>
      </c>
      <c r="H1213" s="6245" t="s">
        <v>24</v>
      </c>
      <c r="I1213" s="6245" t="s">
        <v>760</v>
      </c>
    </row>
    <row customHeight="1" ht="11.25">
      <c r="A1214" s="6245" t="s">
        <v>2183</v>
      </c>
      <c r="B1214" s="6245" t="s">
        <v>14</v>
      </c>
      <c r="C1214" s="6245" t="s">
        <v>2766</v>
      </c>
      <c r="D1214" s="6245" t="s">
        <v>2767</v>
      </c>
      <c r="E1214" s="6245" t="s">
        <v>2768</v>
      </c>
      <c r="F1214" s="6245" t="s">
        <v>2586</v>
      </c>
      <c r="G1214" s="6245" t="s">
        <v>2769</v>
      </c>
      <c r="H1214" s="6245" t="s">
        <v>2770</v>
      </c>
      <c r="I1214" s="6245" t="s">
        <v>760</v>
      </c>
    </row>
    <row customHeight="1" ht="11.25">
      <c r="A1215" s="6245" t="s">
        <v>2183</v>
      </c>
      <c r="B1215" s="6245" t="s">
        <v>14</v>
      </c>
      <c r="C1215" s="6245" t="s">
        <v>2771</v>
      </c>
      <c r="D1215" s="6245" t="s">
        <v>2772</v>
      </c>
      <c r="E1215" s="6245" t="s">
        <v>2773</v>
      </c>
      <c r="F1215" s="6245" t="s">
        <v>2527</v>
      </c>
      <c r="G1215" s="6245" t="s">
        <v>2774</v>
      </c>
      <c r="H1215" s="6245" t="s">
        <v>24</v>
      </c>
      <c r="I1215" s="6245" t="s">
        <v>760</v>
      </c>
    </row>
    <row customHeight="1" ht="11.25">
      <c r="A1216" s="6245" t="s">
        <v>2183</v>
      </c>
      <c r="B1216" s="6245" t="s">
        <v>14</v>
      </c>
      <c r="C1216" s="6245" t="s">
        <v>4906</v>
      </c>
      <c r="D1216" s="6245" t="s">
        <v>4907</v>
      </c>
      <c r="E1216" s="6245" t="s">
        <v>4908</v>
      </c>
      <c r="F1216" s="6245" t="s">
        <v>2278</v>
      </c>
      <c r="G1216" s="6245" t="s">
        <v>24</v>
      </c>
      <c r="H1216" s="6245" t="s">
        <v>24</v>
      </c>
      <c r="I1216" s="6245" t="s">
        <v>760</v>
      </c>
    </row>
    <row customHeight="1" ht="11.25">
      <c r="A1217" s="6245" t="s">
        <v>2183</v>
      </c>
      <c r="B1217" s="6245" t="s">
        <v>14</v>
      </c>
      <c r="C1217" s="6245" t="s">
        <v>2775</v>
      </c>
      <c r="D1217" s="6245" t="s">
        <v>2776</v>
      </c>
      <c r="E1217" s="6245" t="s">
        <v>2777</v>
      </c>
      <c r="F1217" s="6245" t="s">
        <v>2586</v>
      </c>
      <c r="G1217" s="6245" t="s">
        <v>2778</v>
      </c>
      <c r="H1217" s="6245" t="s">
        <v>24</v>
      </c>
      <c r="I1217" s="6245" t="s">
        <v>760</v>
      </c>
    </row>
    <row customHeight="1" ht="11.25">
      <c r="A1218" s="6245" t="s">
        <v>2183</v>
      </c>
      <c r="B1218" s="6245" t="s">
        <v>14</v>
      </c>
      <c r="C1218" s="6245" t="s">
        <v>2779</v>
      </c>
      <c r="D1218" s="6245" t="s">
        <v>2780</v>
      </c>
      <c r="E1218" s="6245" t="s">
        <v>2781</v>
      </c>
      <c r="F1218" s="6245" t="s">
        <v>2313</v>
      </c>
      <c r="G1218" s="6245" t="s">
        <v>2782</v>
      </c>
      <c r="H1218" s="6245" t="s">
        <v>24</v>
      </c>
      <c r="I1218" s="6245" t="s">
        <v>760</v>
      </c>
    </row>
    <row customHeight="1" ht="11.25">
      <c r="A1219" s="6245" t="s">
        <v>2183</v>
      </c>
      <c r="B1219" s="6245" t="s">
        <v>14</v>
      </c>
      <c r="C1219" s="6245" t="s">
        <v>2783</v>
      </c>
      <c r="D1219" s="6245" t="s">
        <v>2784</v>
      </c>
      <c r="E1219" s="6245" t="s">
        <v>2785</v>
      </c>
      <c r="F1219" s="6245" t="s">
        <v>2358</v>
      </c>
      <c r="G1219" s="6245" t="s">
        <v>24</v>
      </c>
      <c r="H1219" s="6245" t="s">
        <v>24</v>
      </c>
      <c r="I1219" s="6245" t="s">
        <v>760</v>
      </c>
    </row>
    <row customHeight="1" ht="11.25">
      <c r="A1220" s="6245" t="s">
        <v>2183</v>
      </c>
      <c r="B1220" s="6245" t="s">
        <v>14</v>
      </c>
      <c r="C1220" s="6245" t="s">
        <v>2789</v>
      </c>
      <c r="D1220" s="6245" t="s">
        <v>2790</v>
      </c>
      <c r="E1220" s="6245" t="s">
        <v>2791</v>
      </c>
      <c r="F1220" s="6245" t="s">
        <v>2202</v>
      </c>
      <c r="G1220" s="6245" t="s">
        <v>24</v>
      </c>
      <c r="H1220" s="6245" t="s">
        <v>24</v>
      </c>
      <c r="I1220" s="6245" t="s">
        <v>760</v>
      </c>
    </row>
    <row customHeight="1" ht="11.25">
      <c r="A1221" s="6245" t="s">
        <v>2183</v>
      </c>
      <c r="B1221" s="6245" t="s">
        <v>14</v>
      </c>
      <c r="C1221" s="6245" t="s">
        <v>4909</v>
      </c>
      <c r="D1221" s="6245" t="s">
        <v>4910</v>
      </c>
      <c r="E1221" s="6245" t="s">
        <v>4911</v>
      </c>
      <c r="F1221" s="6245" t="s">
        <v>3593</v>
      </c>
      <c r="G1221" s="6245" t="s">
        <v>24</v>
      </c>
      <c r="H1221" s="6245" t="s">
        <v>24</v>
      </c>
      <c r="I1221" s="6245" t="s">
        <v>760</v>
      </c>
    </row>
    <row customHeight="1" ht="11.25">
      <c r="A1222" s="6245" t="s">
        <v>2183</v>
      </c>
      <c r="B1222" s="6245" t="s">
        <v>14</v>
      </c>
      <c r="C1222" s="6245" t="s">
        <v>2792</v>
      </c>
      <c r="D1222" s="6245" t="s">
        <v>2793</v>
      </c>
      <c r="E1222" s="6245" t="s">
        <v>2794</v>
      </c>
      <c r="F1222" s="6245" t="s">
        <v>2749</v>
      </c>
      <c r="G1222" s="6245" t="s">
        <v>2795</v>
      </c>
      <c r="H1222" s="6245" t="s">
        <v>24</v>
      </c>
      <c r="I1222" s="6245" t="s">
        <v>760</v>
      </c>
    </row>
    <row customHeight="1" ht="11.25">
      <c r="A1223" s="6245" t="s">
        <v>2183</v>
      </c>
      <c r="B1223" s="6245" t="s">
        <v>14</v>
      </c>
      <c r="C1223" s="6245" t="s">
        <v>4912</v>
      </c>
      <c r="D1223" s="6245" t="s">
        <v>4913</v>
      </c>
      <c r="E1223" s="6245" t="s">
        <v>4914</v>
      </c>
      <c r="F1223" s="6245" t="s">
        <v>2523</v>
      </c>
      <c r="G1223" s="6245" t="s">
        <v>4915</v>
      </c>
      <c r="H1223" s="6245" t="s">
        <v>24</v>
      </c>
      <c r="I1223" s="6245" t="s">
        <v>760</v>
      </c>
    </row>
    <row customHeight="1" ht="11.25">
      <c r="A1224" s="6245" t="s">
        <v>2183</v>
      </c>
      <c r="B1224" s="6245" t="s">
        <v>14</v>
      </c>
      <c r="C1224" s="6245" t="s">
        <v>4916</v>
      </c>
      <c r="D1224" s="6245" t="s">
        <v>4917</v>
      </c>
      <c r="E1224" s="6245" t="s">
        <v>4918</v>
      </c>
      <c r="F1224" s="6245" t="s">
        <v>2291</v>
      </c>
      <c r="G1224" s="6245" t="s">
        <v>24</v>
      </c>
      <c r="H1224" s="6245" t="s">
        <v>24</v>
      </c>
      <c r="I1224" s="6245" t="s">
        <v>760</v>
      </c>
    </row>
    <row customHeight="1" ht="11.25">
      <c r="A1225" s="6245" t="s">
        <v>2183</v>
      </c>
      <c r="B1225" s="6245" t="s">
        <v>14</v>
      </c>
      <c r="C1225" s="6245" t="s">
        <v>4919</v>
      </c>
      <c r="D1225" s="6245" t="s">
        <v>4920</v>
      </c>
      <c r="E1225" s="6245" t="s">
        <v>4921</v>
      </c>
      <c r="F1225" s="6245" t="s">
        <v>2318</v>
      </c>
      <c r="G1225" s="6245" t="s">
        <v>4922</v>
      </c>
      <c r="H1225" s="6245" t="s">
        <v>24</v>
      </c>
      <c r="I1225" s="6245" t="s">
        <v>760</v>
      </c>
    </row>
    <row customHeight="1" ht="11.25">
      <c r="A1226" s="6245" t="s">
        <v>2183</v>
      </c>
      <c r="B1226" s="6245" t="s">
        <v>14</v>
      </c>
      <c r="C1226" s="6245" t="s">
        <v>2800</v>
      </c>
      <c r="D1226" s="6245" t="s">
        <v>2801</v>
      </c>
      <c r="E1226" s="6245" t="s">
        <v>2802</v>
      </c>
      <c r="F1226" s="6245" t="s">
        <v>2308</v>
      </c>
      <c r="G1226" s="6245" t="s">
        <v>2314</v>
      </c>
      <c r="H1226" s="6245" t="s">
        <v>24</v>
      </c>
      <c r="I1226" s="6245" t="s">
        <v>760</v>
      </c>
    </row>
    <row customHeight="1" ht="11.25">
      <c r="A1227" s="6245" t="s">
        <v>2183</v>
      </c>
      <c r="B1227" s="6245" t="s">
        <v>14</v>
      </c>
      <c r="C1227" s="6245" t="s">
        <v>2803</v>
      </c>
      <c r="D1227" s="6245" t="s">
        <v>2804</v>
      </c>
      <c r="E1227" s="6245" t="s">
        <v>2805</v>
      </c>
      <c r="F1227" s="6245" t="s">
        <v>2806</v>
      </c>
      <c r="G1227" s="6245" t="s">
        <v>2807</v>
      </c>
      <c r="H1227" s="6245" t="s">
        <v>24</v>
      </c>
      <c r="I1227" s="6245" t="s">
        <v>760</v>
      </c>
    </row>
    <row customHeight="1" ht="11.25">
      <c r="A1228" s="6245" t="s">
        <v>2183</v>
      </c>
      <c r="B1228" s="6245" t="s">
        <v>14</v>
      </c>
      <c r="C1228" s="6245" t="s">
        <v>2808</v>
      </c>
      <c r="D1228" s="6245" t="s">
        <v>2809</v>
      </c>
      <c r="E1228" s="6245" t="s">
        <v>2810</v>
      </c>
      <c r="F1228" s="6245" t="s">
        <v>2369</v>
      </c>
      <c r="G1228" s="6245" t="s">
        <v>24</v>
      </c>
      <c r="H1228" s="6245" t="s">
        <v>24</v>
      </c>
      <c r="I1228" s="6245" t="s">
        <v>760</v>
      </c>
    </row>
    <row customHeight="1" ht="11.25">
      <c r="A1229" s="6245" t="s">
        <v>2183</v>
      </c>
      <c r="B1229" s="6245" t="s">
        <v>14</v>
      </c>
      <c r="C1229" s="6245" t="s">
        <v>2815</v>
      </c>
      <c r="D1229" s="6245" t="s">
        <v>2816</v>
      </c>
      <c r="E1229" s="6245" t="s">
        <v>2817</v>
      </c>
      <c r="F1229" s="6245" t="s">
        <v>2818</v>
      </c>
      <c r="G1229" s="6245" t="s">
        <v>2819</v>
      </c>
      <c r="H1229" s="6245" t="s">
        <v>24</v>
      </c>
      <c r="I1229" s="6245" t="s">
        <v>760</v>
      </c>
    </row>
    <row customHeight="1" ht="11.25">
      <c r="A1230" s="6245" t="s">
        <v>2183</v>
      </c>
      <c r="B1230" s="6245" t="s">
        <v>14</v>
      </c>
      <c r="C1230" s="6245" t="s">
        <v>4923</v>
      </c>
      <c r="D1230" s="6245" t="s">
        <v>4924</v>
      </c>
      <c r="E1230" s="6245" t="s">
        <v>4731</v>
      </c>
      <c r="F1230" s="6245" t="s">
        <v>4925</v>
      </c>
      <c r="G1230" s="6245" t="s">
        <v>24</v>
      </c>
      <c r="H1230" s="6245" t="s">
        <v>24</v>
      </c>
      <c r="I1230" s="6245" t="s">
        <v>760</v>
      </c>
    </row>
    <row customHeight="1" ht="11.25">
      <c r="A1231" s="6245" t="s">
        <v>2183</v>
      </c>
      <c r="B1231" s="6245" t="s">
        <v>14</v>
      </c>
      <c r="C1231" s="6245" t="s">
        <v>4926</v>
      </c>
      <c r="D1231" s="6245" t="s">
        <v>4927</v>
      </c>
      <c r="E1231" s="6245" t="s">
        <v>4928</v>
      </c>
      <c r="F1231" s="6245" t="s">
        <v>4929</v>
      </c>
      <c r="G1231" s="6245" t="s">
        <v>24</v>
      </c>
      <c r="H1231" s="6245" t="s">
        <v>24</v>
      </c>
      <c r="I1231" s="6245" t="s">
        <v>760</v>
      </c>
    </row>
    <row customHeight="1" ht="11.25">
      <c r="A1232" s="6245" t="s">
        <v>2183</v>
      </c>
      <c r="B1232" s="6245" t="s">
        <v>14</v>
      </c>
      <c r="C1232" s="6245" t="s">
        <v>2820</v>
      </c>
      <c r="D1232" s="6245" t="s">
        <v>2821</v>
      </c>
      <c r="E1232" s="6245" t="s">
        <v>2822</v>
      </c>
      <c r="F1232" s="6245" t="s">
        <v>2823</v>
      </c>
      <c r="G1232" s="6245" t="s">
        <v>2824</v>
      </c>
      <c r="H1232" s="6245" t="s">
        <v>24</v>
      </c>
      <c r="I1232" s="6245" t="s">
        <v>760</v>
      </c>
    </row>
    <row customHeight="1" ht="11.25">
      <c r="A1233" s="6245" t="s">
        <v>2183</v>
      </c>
      <c r="B1233" s="6245" t="s">
        <v>14</v>
      </c>
      <c r="C1233" s="6245" t="s">
        <v>2825</v>
      </c>
      <c r="D1233" s="6245" t="s">
        <v>2826</v>
      </c>
      <c r="E1233" s="6245" t="s">
        <v>2827</v>
      </c>
      <c r="F1233" s="6245" t="s">
        <v>2353</v>
      </c>
      <c r="G1233" s="6245" t="s">
        <v>2828</v>
      </c>
      <c r="H1233" s="6245" t="s">
        <v>24</v>
      </c>
      <c r="I1233" s="6245" t="s">
        <v>760</v>
      </c>
    </row>
    <row customHeight="1" ht="11.25">
      <c r="A1234" s="6245" t="s">
        <v>2183</v>
      </c>
      <c r="B1234" s="6245" t="s">
        <v>14</v>
      </c>
      <c r="C1234" s="6245" t="s">
        <v>2829</v>
      </c>
      <c r="D1234" s="6245" t="s">
        <v>2830</v>
      </c>
      <c r="E1234" s="6245" t="s">
        <v>2831</v>
      </c>
      <c r="F1234" s="6245" t="s">
        <v>2733</v>
      </c>
      <c r="G1234" s="6245" t="s">
        <v>2832</v>
      </c>
      <c r="H1234" s="6245" t="s">
        <v>24</v>
      </c>
      <c r="I1234" s="6245" t="s">
        <v>760</v>
      </c>
    </row>
    <row customHeight="1" ht="11.25">
      <c r="A1235" s="6245" t="s">
        <v>2183</v>
      </c>
      <c r="B1235" s="6245" t="s">
        <v>14</v>
      </c>
      <c r="C1235" s="6245" t="s">
        <v>4930</v>
      </c>
      <c r="D1235" s="6245" t="s">
        <v>4931</v>
      </c>
      <c r="E1235" s="6245" t="s">
        <v>4932</v>
      </c>
      <c r="F1235" s="6245" t="s">
        <v>2437</v>
      </c>
      <c r="G1235" s="6245" t="s">
        <v>24</v>
      </c>
      <c r="H1235" s="6245" t="s">
        <v>24</v>
      </c>
      <c r="I1235" s="6245" t="s">
        <v>760</v>
      </c>
    </row>
    <row customHeight="1" ht="11.25">
      <c r="A1236" s="6245" t="s">
        <v>2183</v>
      </c>
      <c r="B1236" s="6245" t="s">
        <v>14</v>
      </c>
      <c r="C1236" s="6245" t="s">
        <v>2833</v>
      </c>
      <c r="D1236" s="6245" t="s">
        <v>2834</v>
      </c>
      <c r="E1236" s="6245" t="s">
        <v>2685</v>
      </c>
      <c r="F1236" s="6245" t="s">
        <v>2835</v>
      </c>
      <c r="G1236" s="6245" t="s">
        <v>24</v>
      </c>
      <c r="H1236" s="6245" t="s">
        <v>24</v>
      </c>
      <c r="I1236" s="6245" t="s">
        <v>760</v>
      </c>
    </row>
    <row customHeight="1" ht="11.25">
      <c r="A1237" s="6245" t="s">
        <v>2183</v>
      </c>
      <c r="B1237" s="6245" t="s">
        <v>14</v>
      </c>
      <c r="C1237" s="6245" t="s">
        <v>2836</v>
      </c>
      <c r="D1237" s="6245" t="s">
        <v>2837</v>
      </c>
      <c r="E1237" s="6245" t="s">
        <v>2838</v>
      </c>
      <c r="F1237" s="6245" t="s">
        <v>2313</v>
      </c>
      <c r="G1237" s="6245" t="s">
        <v>2839</v>
      </c>
      <c r="H1237" s="6245" t="s">
        <v>24</v>
      </c>
      <c r="I1237" s="6245" t="s">
        <v>760</v>
      </c>
    </row>
    <row customHeight="1" ht="11.25">
      <c r="A1238" s="6245" t="s">
        <v>2183</v>
      </c>
      <c r="B1238" s="6245" t="s">
        <v>14</v>
      </c>
      <c r="C1238" s="6245" t="s">
        <v>2840</v>
      </c>
      <c r="D1238" s="6245" t="s">
        <v>2841</v>
      </c>
      <c r="E1238" s="6245" t="s">
        <v>2842</v>
      </c>
      <c r="F1238" s="6245" t="s">
        <v>2385</v>
      </c>
      <c r="G1238" s="6245" t="s">
        <v>2843</v>
      </c>
      <c r="H1238" s="6245" t="s">
        <v>24</v>
      </c>
      <c r="I1238" s="6245" t="s">
        <v>760</v>
      </c>
    </row>
    <row customHeight="1" ht="11.25">
      <c r="A1239" s="6245" t="s">
        <v>2183</v>
      </c>
      <c r="B1239" s="6245" t="s">
        <v>14</v>
      </c>
      <c r="C1239" s="6245" t="s">
        <v>4933</v>
      </c>
      <c r="D1239" s="6245" t="s">
        <v>4934</v>
      </c>
      <c r="E1239" s="6245" t="s">
        <v>4935</v>
      </c>
      <c r="F1239" s="6245" t="s">
        <v>2369</v>
      </c>
      <c r="G1239" s="6245" t="s">
        <v>24</v>
      </c>
      <c r="H1239" s="6245" t="s">
        <v>24</v>
      </c>
      <c r="I1239" s="6245" t="s">
        <v>760</v>
      </c>
    </row>
    <row customHeight="1" ht="11.25">
      <c r="A1240" s="6245" t="s">
        <v>2183</v>
      </c>
      <c r="B1240" s="6245" t="s">
        <v>14</v>
      </c>
      <c r="C1240" s="6245" t="s">
        <v>4936</v>
      </c>
      <c r="D1240" s="6245" t="s">
        <v>4937</v>
      </c>
      <c r="E1240" s="6245" t="s">
        <v>4938</v>
      </c>
      <c r="F1240" s="6245" t="s">
        <v>2212</v>
      </c>
      <c r="G1240" s="6245" t="s">
        <v>4939</v>
      </c>
      <c r="H1240" s="6245" t="s">
        <v>24</v>
      </c>
      <c r="I1240" s="6245" t="s">
        <v>760</v>
      </c>
    </row>
    <row customHeight="1" ht="11.25">
      <c r="A1241" s="6245" t="s">
        <v>2183</v>
      </c>
      <c r="B1241" s="6245" t="s">
        <v>14</v>
      </c>
      <c r="C1241" s="6245" t="s">
        <v>2844</v>
      </c>
      <c r="D1241" s="6245" t="s">
        <v>2845</v>
      </c>
      <c r="E1241" s="6245" t="s">
        <v>2846</v>
      </c>
      <c r="F1241" s="6245" t="s">
        <v>2847</v>
      </c>
      <c r="G1241" s="6245" t="s">
        <v>2848</v>
      </c>
      <c r="H1241" s="6245" t="s">
        <v>24</v>
      </c>
      <c r="I1241" s="6245" t="s">
        <v>760</v>
      </c>
    </row>
    <row customHeight="1" ht="11.25">
      <c r="A1242" s="6245" t="s">
        <v>2183</v>
      </c>
      <c r="B1242" s="6245" t="s">
        <v>14</v>
      </c>
      <c r="C1242" s="6245" t="s">
        <v>4940</v>
      </c>
      <c r="D1242" s="6245" t="s">
        <v>4941</v>
      </c>
      <c r="E1242" s="6245" t="s">
        <v>4942</v>
      </c>
      <c r="F1242" s="6245" t="s">
        <v>2358</v>
      </c>
      <c r="G1242" s="6245" t="s">
        <v>24</v>
      </c>
      <c r="H1242" s="6245" t="s">
        <v>24</v>
      </c>
      <c r="I1242" s="6245" t="s">
        <v>760</v>
      </c>
    </row>
    <row customHeight="1" ht="11.25">
      <c r="A1243" s="6245" t="s">
        <v>2183</v>
      </c>
      <c r="B1243" s="6245" t="s">
        <v>14</v>
      </c>
      <c r="C1243" s="6245" t="s">
        <v>4943</v>
      </c>
      <c r="D1243" s="6245" t="s">
        <v>4944</v>
      </c>
      <c r="E1243" s="6245" t="s">
        <v>4945</v>
      </c>
      <c r="F1243" s="6245" t="s">
        <v>2452</v>
      </c>
      <c r="G1243" s="6245" t="s">
        <v>24</v>
      </c>
      <c r="H1243" s="6245" t="s">
        <v>24</v>
      </c>
      <c r="I1243" s="6245" t="s">
        <v>760</v>
      </c>
    </row>
    <row customHeight="1" ht="11.25">
      <c r="A1244" s="6245" t="s">
        <v>2183</v>
      </c>
      <c r="B1244" s="6245" t="s">
        <v>14</v>
      </c>
      <c r="C1244" s="6245" t="s">
        <v>2856</v>
      </c>
      <c r="D1244" s="6245" t="s">
        <v>2857</v>
      </c>
      <c r="E1244" s="6245" t="s">
        <v>2858</v>
      </c>
      <c r="F1244" s="6245" t="s">
        <v>2358</v>
      </c>
      <c r="G1244" s="6245" t="s">
        <v>24</v>
      </c>
      <c r="H1244" s="6245" t="s">
        <v>24</v>
      </c>
      <c r="I1244" s="6245" t="s">
        <v>760</v>
      </c>
    </row>
    <row customHeight="1" ht="11.25">
      <c r="A1245" s="6245" t="s">
        <v>2183</v>
      </c>
      <c r="B1245" s="6245" t="s">
        <v>14</v>
      </c>
      <c r="C1245" s="6245" t="s">
        <v>4946</v>
      </c>
      <c r="D1245" s="6245" t="s">
        <v>4947</v>
      </c>
      <c r="E1245" s="6245" t="s">
        <v>4948</v>
      </c>
      <c r="F1245" s="6245" t="s">
        <v>2252</v>
      </c>
      <c r="G1245" s="6245" t="s">
        <v>4949</v>
      </c>
      <c r="H1245" s="6245" t="s">
        <v>24</v>
      </c>
      <c r="I1245" s="6245" t="s">
        <v>760</v>
      </c>
    </row>
    <row customHeight="1" ht="11.25">
      <c r="A1246" s="6245" t="s">
        <v>2183</v>
      </c>
      <c r="B1246" s="6245" t="s">
        <v>14</v>
      </c>
      <c r="C1246" s="6245" t="s">
        <v>4950</v>
      </c>
      <c r="D1246" s="6245" t="s">
        <v>4951</v>
      </c>
      <c r="E1246" s="6245" t="s">
        <v>4952</v>
      </c>
      <c r="F1246" s="6245" t="s">
        <v>3085</v>
      </c>
      <c r="G1246" s="6245" t="s">
        <v>4953</v>
      </c>
      <c r="H1246" s="6245" t="s">
        <v>24</v>
      </c>
      <c r="I1246" s="6245" t="s">
        <v>760</v>
      </c>
    </row>
    <row customHeight="1" ht="11.25">
      <c r="A1247" s="6245" t="s">
        <v>2183</v>
      </c>
      <c r="B1247" s="6245" t="s">
        <v>14</v>
      </c>
      <c r="C1247" s="6245" t="s">
        <v>2863</v>
      </c>
      <c r="D1247" s="6245" t="s">
        <v>2864</v>
      </c>
      <c r="E1247" s="6245" t="s">
        <v>2865</v>
      </c>
      <c r="F1247" s="6245" t="s">
        <v>2866</v>
      </c>
      <c r="G1247" s="6245" t="s">
        <v>24</v>
      </c>
      <c r="H1247" s="6245" t="s">
        <v>24</v>
      </c>
      <c r="I1247" s="6245" t="s">
        <v>760</v>
      </c>
    </row>
    <row customHeight="1" ht="11.25">
      <c r="A1248" s="6245" t="s">
        <v>2183</v>
      </c>
      <c r="B1248" s="6245" t="s">
        <v>14</v>
      </c>
      <c r="C1248" s="6245" t="s">
        <v>2867</v>
      </c>
      <c r="D1248" s="6245" t="s">
        <v>2868</v>
      </c>
      <c r="E1248" s="6245" t="s">
        <v>2869</v>
      </c>
      <c r="F1248" s="6245" t="s">
        <v>2278</v>
      </c>
      <c r="G1248" s="6245" t="s">
        <v>24</v>
      </c>
      <c r="H1248" s="6245" t="s">
        <v>24</v>
      </c>
      <c r="I1248" s="6245" t="s">
        <v>760</v>
      </c>
    </row>
    <row customHeight="1" ht="11.25">
      <c r="A1249" s="6245" t="s">
        <v>2183</v>
      </c>
      <c r="B1249" s="6245" t="s">
        <v>14</v>
      </c>
      <c r="C1249" s="6245" t="s">
        <v>2870</v>
      </c>
      <c r="D1249" s="6245" t="s">
        <v>2871</v>
      </c>
      <c r="E1249" s="6245" t="s">
        <v>2872</v>
      </c>
      <c r="F1249" s="6245" t="s">
        <v>2560</v>
      </c>
      <c r="G1249" s="6245" t="s">
        <v>2873</v>
      </c>
      <c r="H1249" s="6245" t="s">
        <v>24</v>
      </c>
      <c r="I1249" s="6245" t="s">
        <v>760</v>
      </c>
    </row>
    <row customHeight="1" ht="11.25">
      <c r="A1250" s="6245" t="s">
        <v>2183</v>
      </c>
      <c r="B1250" s="6245" t="s">
        <v>14</v>
      </c>
      <c r="C1250" s="6245" t="s">
        <v>4954</v>
      </c>
      <c r="D1250" s="6245" t="s">
        <v>4955</v>
      </c>
      <c r="E1250" s="6245" t="s">
        <v>4956</v>
      </c>
      <c r="F1250" s="6245" t="s">
        <v>3725</v>
      </c>
      <c r="G1250" s="6245" t="s">
        <v>24</v>
      </c>
      <c r="H1250" s="6245" t="s">
        <v>24</v>
      </c>
      <c r="I1250" s="6245" t="s">
        <v>760</v>
      </c>
    </row>
    <row customHeight="1" ht="11.25">
      <c r="A1251" s="6245" t="s">
        <v>2183</v>
      </c>
      <c r="B1251" s="6245" t="s">
        <v>14</v>
      </c>
      <c r="C1251" s="6245" t="s">
        <v>4957</v>
      </c>
      <c r="D1251" s="6245" t="s">
        <v>4958</v>
      </c>
      <c r="E1251" s="6245" t="s">
        <v>4959</v>
      </c>
      <c r="F1251" s="6245" t="s">
        <v>2197</v>
      </c>
      <c r="G1251" s="6245" t="s">
        <v>24</v>
      </c>
      <c r="H1251" s="6245" t="s">
        <v>24</v>
      </c>
      <c r="I1251" s="6245" t="s">
        <v>760</v>
      </c>
    </row>
    <row customHeight="1" ht="11.25">
      <c r="A1252" s="6245" t="s">
        <v>2183</v>
      </c>
      <c r="B1252" s="6245" t="s">
        <v>14</v>
      </c>
      <c r="C1252" s="6245" t="s">
        <v>2878</v>
      </c>
      <c r="D1252" s="6245" t="s">
        <v>2879</v>
      </c>
      <c r="E1252" s="6245" t="s">
        <v>2880</v>
      </c>
      <c r="F1252" s="6245" t="s">
        <v>2881</v>
      </c>
      <c r="G1252" s="6245" t="s">
        <v>24</v>
      </c>
      <c r="H1252" s="6245" t="s">
        <v>24</v>
      </c>
      <c r="I1252" s="6245" t="s">
        <v>760</v>
      </c>
    </row>
    <row customHeight="1" ht="11.25">
      <c r="A1253" s="6245" t="s">
        <v>2183</v>
      </c>
      <c r="B1253" s="6245" t="s">
        <v>14</v>
      </c>
      <c r="C1253" s="6245" t="s">
        <v>4960</v>
      </c>
      <c r="D1253" s="6245" t="s">
        <v>4961</v>
      </c>
      <c r="E1253" s="6245" t="s">
        <v>4962</v>
      </c>
      <c r="F1253" s="6245" t="s">
        <v>2452</v>
      </c>
      <c r="G1253" s="6245" t="s">
        <v>24</v>
      </c>
      <c r="H1253" s="6245" t="s">
        <v>24</v>
      </c>
      <c r="I1253" s="6245" t="s">
        <v>760</v>
      </c>
    </row>
    <row customHeight="1" ht="11.25">
      <c r="A1254" s="6245" t="s">
        <v>2183</v>
      </c>
      <c r="B1254" s="6245" t="s">
        <v>14</v>
      </c>
      <c r="C1254" s="6245" t="s">
        <v>4963</v>
      </c>
      <c r="D1254" s="6245" t="s">
        <v>4964</v>
      </c>
      <c r="E1254" s="6245" t="s">
        <v>4965</v>
      </c>
      <c r="F1254" s="6245" t="s">
        <v>2586</v>
      </c>
      <c r="G1254" s="6245" t="s">
        <v>24</v>
      </c>
      <c r="H1254" s="6245" t="s">
        <v>24</v>
      </c>
      <c r="I1254" s="6245" t="s">
        <v>760</v>
      </c>
    </row>
    <row customHeight="1" ht="11.25">
      <c r="A1255" s="6245" t="s">
        <v>2183</v>
      </c>
      <c r="B1255" s="6245" t="s">
        <v>14</v>
      </c>
      <c r="C1255" s="6245" t="s">
        <v>4966</v>
      </c>
      <c r="D1255" s="6245" t="s">
        <v>4967</v>
      </c>
      <c r="E1255" s="6245" t="s">
        <v>4968</v>
      </c>
      <c r="F1255" s="6245" t="s">
        <v>2197</v>
      </c>
      <c r="G1255" s="6245" t="s">
        <v>24</v>
      </c>
      <c r="H1255" s="6245" t="s">
        <v>24</v>
      </c>
      <c r="I1255" s="6245" t="s">
        <v>760</v>
      </c>
    </row>
    <row customHeight="1" ht="11.25">
      <c r="A1256" s="6245" t="s">
        <v>2183</v>
      </c>
      <c r="B1256" s="6245" t="s">
        <v>14</v>
      </c>
      <c r="C1256" s="6245" t="s">
        <v>4744</v>
      </c>
      <c r="D1256" s="6245" t="s">
        <v>4745</v>
      </c>
      <c r="E1256" s="6245" t="s">
        <v>4746</v>
      </c>
      <c r="F1256" s="6245" t="s">
        <v>2207</v>
      </c>
      <c r="G1256" s="6245" t="s">
        <v>24</v>
      </c>
      <c r="H1256" s="6245" t="s">
        <v>24</v>
      </c>
      <c r="I1256" s="6245" t="s">
        <v>760</v>
      </c>
    </row>
    <row customHeight="1" ht="11.25">
      <c r="A1257" s="6245" t="s">
        <v>2183</v>
      </c>
      <c r="B1257" s="6245" t="s">
        <v>14</v>
      </c>
      <c r="C1257" s="6245" t="s">
        <v>4969</v>
      </c>
      <c r="D1257" s="6245" t="s">
        <v>4970</v>
      </c>
      <c r="E1257" s="6245" t="s">
        <v>4971</v>
      </c>
      <c r="F1257" s="6245" t="s">
        <v>2197</v>
      </c>
      <c r="G1257" s="6245" t="s">
        <v>24</v>
      </c>
      <c r="H1257" s="6245" t="s">
        <v>24</v>
      </c>
      <c r="I1257" s="6245" t="s">
        <v>760</v>
      </c>
    </row>
    <row customHeight="1" ht="11.25">
      <c r="A1258" s="6245" t="s">
        <v>2183</v>
      </c>
      <c r="B1258" s="6245" t="s">
        <v>14</v>
      </c>
      <c r="C1258" s="6245" t="s">
        <v>2893</v>
      </c>
      <c r="D1258" s="6245" t="s">
        <v>2894</v>
      </c>
      <c r="E1258" s="6245" t="s">
        <v>2895</v>
      </c>
      <c r="F1258" s="6245" t="s">
        <v>2202</v>
      </c>
      <c r="G1258" s="6245" t="s">
        <v>24</v>
      </c>
      <c r="H1258" s="6245" t="s">
        <v>24</v>
      </c>
      <c r="I1258" s="6245" t="s">
        <v>760</v>
      </c>
    </row>
    <row customHeight="1" ht="11.25">
      <c r="A1259" s="6245" t="s">
        <v>2183</v>
      </c>
      <c r="B1259" s="6245" t="s">
        <v>14</v>
      </c>
      <c r="C1259" s="6245" t="s">
        <v>4972</v>
      </c>
      <c r="D1259" s="6245" t="s">
        <v>4973</v>
      </c>
      <c r="E1259" s="6245" t="s">
        <v>4974</v>
      </c>
      <c r="F1259" s="6245" t="s">
        <v>2749</v>
      </c>
      <c r="G1259" s="6245" t="s">
        <v>24</v>
      </c>
      <c r="H1259" s="6245" t="s">
        <v>24</v>
      </c>
      <c r="I1259" s="6245" t="s">
        <v>760</v>
      </c>
    </row>
    <row customHeight="1" ht="11.25">
      <c r="A1260" s="6245" t="s">
        <v>2183</v>
      </c>
      <c r="B1260" s="6245" t="s">
        <v>14</v>
      </c>
      <c r="C1260" s="6245" t="s">
        <v>4975</v>
      </c>
      <c r="D1260" s="6245" t="s">
        <v>4976</v>
      </c>
      <c r="E1260" s="6245" t="s">
        <v>4977</v>
      </c>
      <c r="F1260" s="6245" t="s">
        <v>2212</v>
      </c>
      <c r="G1260" s="6245" t="s">
        <v>24</v>
      </c>
      <c r="H1260" s="6245" t="s">
        <v>24</v>
      </c>
      <c r="I1260" s="6245" t="s">
        <v>760</v>
      </c>
    </row>
    <row customHeight="1" ht="11.25">
      <c r="A1261" s="6245" t="s">
        <v>2183</v>
      </c>
      <c r="B1261" s="6245" t="s">
        <v>14</v>
      </c>
      <c r="C1261" s="6245" t="s">
        <v>2896</v>
      </c>
      <c r="D1261" s="6245" t="s">
        <v>2897</v>
      </c>
      <c r="E1261" s="6245" t="s">
        <v>2898</v>
      </c>
      <c r="F1261" s="6245" t="s">
        <v>2733</v>
      </c>
      <c r="G1261" s="6245" t="s">
        <v>2899</v>
      </c>
      <c r="H1261" s="6245" t="s">
        <v>24</v>
      </c>
      <c r="I1261" s="6245" t="s">
        <v>760</v>
      </c>
    </row>
    <row customHeight="1" ht="11.25">
      <c r="A1262" s="6245" t="s">
        <v>2183</v>
      </c>
      <c r="B1262" s="6245" t="s">
        <v>14</v>
      </c>
      <c r="C1262" s="6245" t="s">
        <v>2900</v>
      </c>
      <c r="D1262" s="6245" t="s">
        <v>2901</v>
      </c>
      <c r="E1262" s="6245" t="s">
        <v>2902</v>
      </c>
      <c r="F1262" s="6245" t="s">
        <v>2197</v>
      </c>
      <c r="G1262" s="6245" t="s">
        <v>2903</v>
      </c>
      <c r="H1262" s="6245" t="s">
        <v>24</v>
      </c>
      <c r="I1262" s="6245" t="s">
        <v>760</v>
      </c>
    </row>
    <row customHeight="1" ht="11.25">
      <c r="A1263" s="6245" t="s">
        <v>2183</v>
      </c>
      <c r="B1263" s="6245" t="s">
        <v>14</v>
      </c>
      <c r="C1263" s="6245" t="s">
        <v>4978</v>
      </c>
      <c r="D1263" s="6245" t="s">
        <v>4979</v>
      </c>
      <c r="E1263" s="6245" t="s">
        <v>4980</v>
      </c>
      <c r="F1263" s="6245" t="s">
        <v>2523</v>
      </c>
      <c r="G1263" s="6245" t="s">
        <v>24</v>
      </c>
      <c r="H1263" s="6245" t="s">
        <v>24</v>
      </c>
      <c r="I1263" s="6245" t="s">
        <v>760</v>
      </c>
    </row>
    <row customHeight="1" ht="11.25">
      <c r="A1264" s="6245" t="s">
        <v>2183</v>
      </c>
      <c r="B1264" s="6245" t="s">
        <v>14</v>
      </c>
      <c r="C1264" s="6245" t="s">
        <v>2907</v>
      </c>
      <c r="D1264" s="6245" t="s">
        <v>2908</v>
      </c>
      <c r="E1264" s="6245" t="s">
        <v>2909</v>
      </c>
      <c r="F1264" s="6245" t="s">
        <v>2560</v>
      </c>
      <c r="G1264" s="6245" t="s">
        <v>2910</v>
      </c>
      <c r="H1264" s="6245" t="s">
        <v>24</v>
      </c>
      <c r="I1264" s="6245" t="s">
        <v>760</v>
      </c>
    </row>
    <row customHeight="1" ht="11.25">
      <c r="A1265" s="6245" t="s">
        <v>2183</v>
      </c>
      <c r="B1265" s="6245" t="s">
        <v>14</v>
      </c>
      <c r="C1265" s="6245" t="s">
        <v>2911</v>
      </c>
      <c r="D1265" s="6245" t="s">
        <v>2912</v>
      </c>
      <c r="E1265" s="6245" t="s">
        <v>2913</v>
      </c>
      <c r="F1265" s="6245" t="s">
        <v>2402</v>
      </c>
      <c r="G1265" s="6245" t="s">
        <v>24</v>
      </c>
      <c r="H1265" s="6245" t="s">
        <v>24</v>
      </c>
      <c r="I1265" s="6245" t="s">
        <v>760</v>
      </c>
    </row>
    <row customHeight="1" ht="11.25">
      <c r="A1266" s="6245" t="s">
        <v>2183</v>
      </c>
      <c r="B1266" s="6245" t="s">
        <v>14</v>
      </c>
      <c r="C1266" s="6245" t="s">
        <v>4981</v>
      </c>
      <c r="D1266" s="6245" t="s">
        <v>4982</v>
      </c>
      <c r="E1266" s="6245" t="s">
        <v>4983</v>
      </c>
      <c r="F1266" s="6245" t="s">
        <v>2252</v>
      </c>
      <c r="G1266" s="6245" t="s">
        <v>4984</v>
      </c>
      <c r="H1266" s="6245" t="s">
        <v>24</v>
      </c>
      <c r="I1266" s="6245" t="s">
        <v>760</v>
      </c>
    </row>
    <row customHeight="1" ht="11.25">
      <c r="A1267" s="6245" t="s">
        <v>2183</v>
      </c>
      <c r="B1267" s="6245" t="s">
        <v>14</v>
      </c>
      <c r="C1267" s="6245" t="s">
        <v>4985</v>
      </c>
      <c r="D1267" s="6245" t="s">
        <v>4986</v>
      </c>
      <c r="E1267" s="6245" t="s">
        <v>4987</v>
      </c>
      <c r="F1267" s="6245" t="s">
        <v>2452</v>
      </c>
      <c r="G1267" s="6245" t="s">
        <v>24</v>
      </c>
      <c r="H1267" s="6245" t="s">
        <v>24</v>
      </c>
      <c r="I1267" s="6245" t="s">
        <v>760</v>
      </c>
    </row>
    <row customHeight="1" ht="11.25">
      <c r="A1268" s="6245" t="s">
        <v>2183</v>
      </c>
      <c r="B1268" s="6245" t="s">
        <v>14</v>
      </c>
      <c r="C1268" s="6245" t="s">
        <v>4988</v>
      </c>
      <c r="D1268" s="6245" t="s">
        <v>4989</v>
      </c>
      <c r="E1268" s="6245" t="s">
        <v>4990</v>
      </c>
      <c r="F1268" s="6245" t="s">
        <v>2197</v>
      </c>
      <c r="G1268" s="6245" t="s">
        <v>24</v>
      </c>
      <c r="H1268" s="6245" t="s">
        <v>24</v>
      </c>
      <c r="I1268" s="6245" t="s">
        <v>760</v>
      </c>
    </row>
    <row customHeight="1" ht="11.25">
      <c r="A1269" s="6245" t="s">
        <v>2183</v>
      </c>
      <c r="B1269" s="6245" t="s">
        <v>14</v>
      </c>
      <c r="C1269" s="6245" t="s">
        <v>2926</v>
      </c>
      <c r="D1269" s="6245" t="s">
        <v>2927</v>
      </c>
      <c r="E1269" s="6245" t="s">
        <v>2928</v>
      </c>
      <c r="F1269" s="6245" t="s">
        <v>2303</v>
      </c>
      <c r="G1269" s="6245" t="s">
        <v>2929</v>
      </c>
      <c r="H1269" s="6245" t="s">
        <v>24</v>
      </c>
      <c r="I1269" s="6245" t="s">
        <v>760</v>
      </c>
    </row>
    <row customHeight="1" ht="11.25">
      <c r="A1270" s="6245" t="s">
        <v>2183</v>
      </c>
      <c r="B1270" s="6245" t="s">
        <v>14</v>
      </c>
      <c r="C1270" s="6245" t="s">
        <v>2930</v>
      </c>
      <c r="D1270" s="6245" t="s">
        <v>2931</v>
      </c>
      <c r="E1270" s="6245" t="s">
        <v>2932</v>
      </c>
      <c r="F1270" s="6245" t="s">
        <v>2560</v>
      </c>
      <c r="G1270" s="6245" t="s">
        <v>24</v>
      </c>
      <c r="H1270" s="6245" t="s">
        <v>24</v>
      </c>
      <c r="I1270" s="6245" t="s">
        <v>760</v>
      </c>
    </row>
    <row customHeight="1" ht="11.25">
      <c r="A1271" s="6245" t="s">
        <v>2183</v>
      </c>
      <c r="B1271" s="6245" t="s">
        <v>14</v>
      </c>
      <c r="C1271" s="6245" t="s">
        <v>4991</v>
      </c>
      <c r="D1271" s="6245" t="s">
        <v>4992</v>
      </c>
      <c r="E1271" s="6245" t="s">
        <v>4993</v>
      </c>
      <c r="F1271" s="6245" t="s">
        <v>2252</v>
      </c>
      <c r="G1271" s="6245" t="s">
        <v>24</v>
      </c>
      <c r="H1271" s="6245" t="s">
        <v>24</v>
      </c>
      <c r="I1271" s="6245" t="s">
        <v>760</v>
      </c>
    </row>
    <row customHeight="1" ht="11.25">
      <c r="A1272" s="6245" t="s">
        <v>2183</v>
      </c>
      <c r="B1272" s="6245" t="s">
        <v>14</v>
      </c>
      <c r="C1272" s="6245" t="s">
        <v>4994</v>
      </c>
      <c r="D1272" s="6245" t="s">
        <v>4995</v>
      </c>
      <c r="E1272" s="6245" t="s">
        <v>4996</v>
      </c>
      <c r="F1272" s="6245" t="s">
        <v>2313</v>
      </c>
      <c r="G1272" s="6245" t="s">
        <v>4997</v>
      </c>
      <c r="H1272" s="6245" t="s">
        <v>24</v>
      </c>
      <c r="I1272" s="6245" t="s">
        <v>760</v>
      </c>
    </row>
    <row customHeight="1" ht="11.25">
      <c r="A1273" s="6245" t="s">
        <v>2183</v>
      </c>
      <c r="B1273" s="6245" t="s">
        <v>14</v>
      </c>
      <c r="C1273" s="6245" t="s">
        <v>4998</v>
      </c>
      <c r="D1273" s="6245" t="s">
        <v>4999</v>
      </c>
      <c r="E1273" s="6245" t="s">
        <v>5000</v>
      </c>
      <c r="F1273" s="6245" t="s">
        <v>2523</v>
      </c>
      <c r="G1273" s="6245" t="s">
        <v>24</v>
      </c>
      <c r="H1273" s="6245" t="s">
        <v>24</v>
      </c>
      <c r="I1273" s="6245" t="s">
        <v>760</v>
      </c>
    </row>
    <row customHeight="1" ht="11.25">
      <c r="A1274" s="6245" t="s">
        <v>2183</v>
      </c>
      <c r="B1274" s="6245" t="s">
        <v>14</v>
      </c>
      <c r="C1274" s="6245" t="s">
        <v>5001</v>
      </c>
      <c r="D1274" s="6245" t="s">
        <v>5002</v>
      </c>
      <c r="E1274" s="6245" t="s">
        <v>5003</v>
      </c>
      <c r="F1274" s="6245" t="s">
        <v>567</v>
      </c>
      <c r="G1274" s="6245" t="s">
        <v>5004</v>
      </c>
      <c r="H1274" s="6245" t="s">
        <v>24</v>
      </c>
      <c r="I1274" s="6245" t="s">
        <v>760</v>
      </c>
    </row>
    <row customHeight="1" ht="11.25">
      <c r="A1275" s="6245" t="s">
        <v>2183</v>
      </c>
      <c r="B1275" s="6245" t="s">
        <v>14</v>
      </c>
      <c r="C1275" s="6245" t="s">
        <v>5005</v>
      </c>
      <c r="D1275" s="6245" t="s">
        <v>5006</v>
      </c>
      <c r="E1275" s="6245" t="s">
        <v>5007</v>
      </c>
      <c r="F1275" s="6245" t="s">
        <v>567</v>
      </c>
      <c r="G1275" s="6245" t="s">
        <v>5008</v>
      </c>
      <c r="H1275" s="6245" t="s">
        <v>24</v>
      </c>
      <c r="I1275" s="6245" t="s">
        <v>760</v>
      </c>
    </row>
    <row customHeight="1" ht="11.25">
      <c r="A1276" s="6245" t="s">
        <v>2183</v>
      </c>
      <c r="B1276" s="6245" t="s">
        <v>14</v>
      </c>
      <c r="C1276" s="6245" t="s">
        <v>24</v>
      </c>
      <c r="D1276" s="6245" t="s">
        <v>2947</v>
      </c>
      <c r="E1276" s="6245" t="s">
        <v>2948</v>
      </c>
      <c r="F1276" s="6245" t="s">
        <v>2202</v>
      </c>
      <c r="G1276" s="6245" t="s">
        <v>24</v>
      </c>
      <c r="H1276" s="6245" t="s">
        <v>24</v>
      </c>
      <c r="I1276" s="6245" t="s">
        <v>760</v>
      </c>
    </row>
    <row customHeight="1" ht="11.25">
      <c r="A1277" s="6245" t="s">
        <v>2183</v>
      </c>
      <c r="B1277" s="6245" t="s">
        <v>14</v>
      </c>
      <c r="C1277" s="6245" t="s">
        <v>5009</v>
      </c>
      <c r="D1277" s="6245" t="s">
        <v>5010</v>
      </c>
      <c r="E1277" s="6245" t="s">
        <v>5011</v>
      </c>
      <c r="F1277" s="6245" t="s">
        <v>5012</v>
      </c>
      <c r="G1277" s="6245" t="s">
        <v>24</v>
      </c>
      <c r="H1277" s="6245" t="s">
        <v>24</v>
      </c>
      <c r="I1277" s="6245" t="s">
        <v>760</v>
      </c>
    </row>
    <row customHeight="1" ht="11.25">
      <c r="A1278" s="6245" t="s">
        <v>2183</v>
      </c>
      <c r="B1278" s="6245" t="s">
        <v>14</v>
      </c>
      <c r="C1278" s="6245" t="s">
        <v>2949</v>
      </c>
      <c r="D1278" s="6245" t="s">
        <v>2950</v>
      </c>
      <c r="E1278" s="6245" t="s">
        <v>2951</v>
      </c>
      <c r="F1278" s="6245" t="s">
        <v>2952</v>
      </c>
      <c r="G1278" s="6245" t="s">
        <v>2953</v>
      </c>
      <c r="H1278" s="6245" t="s">
        <v>24</v>
      </c>
      <c r="I1278" s="6245" t="s">
        <v>760</v>
      </c>
    </row>
    <row customHeight="1" ht="11.25">
      <c r="A1279" s="6245" t="s">
        <v>2183</v>
      </c>
      <c r="B1279" s="6245" t="s">
        <v>14</v>
      </c>
      <c r="C1279" s="6245" t="s">
        <v>2954</v>
      </c>
      <c r="D1279" s="6245" t="s">
        <v>2955</v>
      </c>
      <c r="E1279" s="6245" t="s">
        <v>2956</v>
      </c>
      <c r="F1279" s="6245" t="s">
        <v>2308</v>
      </c>
      <c r="G1279" s="6245" t="s">
        <v>24</v>
      </c>
      <c r="H1279" s="6245" t="s">
        <v>24</v>
      </c>
      <c r="I1279" s="6245" t="s">
        <v>760</v>
      </c>
    </row>
    <row customHeight="1" ht="11.25">
      <c r="A1280" s="6245" t="s">
        <v>2183</v>
      </c>
      <c r="B1280" s="6245" t="s">
        <v>14</v>
      </c>
      <c r="C1280" s="6245" t="s">
        <v>2965</v>
      </c>
      <c r="D1280" s="6245" t="s">
        <v>2966</v>
      </c>
      <c r="E1280" s="6245" t="s">
        <v>2967</v>
      </c>
      <c r="F1280" s="6245" t="s">
        <v>2369</v>
      </c>
      <c r="G1280" s="6245" t="s">
        <v>2968</v>
      </c>
      <c r="H1280" s="6245" t="s">
        <v>24</v>
      </c>
      <c r="I1280" s="6245" t="s">
        <v>760</v>
      </c>
    </row>
    <row customHeight="1" ht="11.25">
      <c r="A1281" s="6245" t="s">
        <v>2183</v>
      </c>
      <c r="B1281" s="6245" t="s">
        <v>14</v>
      </c>
      <c r="C1281" s="6245" t="s">
        <v>5013</v>
      </c>
      <c r="D1281" s="6245" t="s">
        <v>5014</v>
      </c>
      <c r="E1281" s="6245" t="s">
        <v>5015</v>
      </c>
      <c r="F1281" s="6245" t="s">
        <v>2987</v>
      </c>
      <c r="G1281" s="6245" t="s">
        <v>2988</v>
      </c>
      <c r="H1281" s="6245" t="s">
        <v>24</v>
      </c>
      <c r="I1281" s="6245" t="s">
        <v>760</v>
      </c>
    </row>
    <row customHeight="1" ht="11.25">
      <c r="A1282" s="6245" t="s">
        <v>2183</v>
      </c>
      <c r="B1282" s="6245" t="s">
        <v>14</v>
      </c>
      <c r="C1282" s="6245" t="s">
        <v>2969</v>
      </c>
      <c r="D1282" s="6245" t="s">
        <v>2970</v>
      </c>
      <c r="E1282" s="6245" t="s">
        <v>2971</v>
      </c>
      <c r="F1282" s="6245" t="s">
        <v>2749</v>
      </c>
      <c r="G1282" s="6245" t="s">
        <v>2972</v>
      </c>
      <c r="H1282" s="6245" t="s">
        <v>24</v>
      </c>
      <c r="I1282" s="6245" t="s">
        <v>760</v>
      </c>
    </row>
    <row customHeight="1" ht="11.25">
      <c r="A1283" s="6245" t="s">
        <v>2183</v>
      </c>
      <c r="B1283" s="6245" t="s">
        <v>14</v>
      </c>
      <c r="C1283" s="6245" t="s">
        <v>5016</v>
      </c>
      <c r="D1283" s="6245" t="s">
        <v>5017</v>
      </c>
      <c r="E1283" s="6245" t="s">
        <v>5018</v>
      </c>
      <c r="F1283" s="6245" t="s">
        <v>2523</v>
      </c>
      <c r="G1283" s="6245" t="s">
        <v>5019</v>
      </c>
      <c r="H1283" s="6245" t="s">
        <v>24</v>
      </c>
      <c r="I1283" s="6245" t="s">
        <v>760</v>
      </c>
    </row>
    <row customHeight="1" ht="11.25">
      <c r="A1284" s="6245" t="s">
        <v>2183</v>
      </c>
      <c r="B1284" s="6245" t="s">
        <v>14</v>
      </c>
      <c r="C1284" s="6245" t="s">
        <v>2976</v>
      </c>
      <c r="D1284" s="6245" t="s">
        <v>2977</v>
      </c>
      <c r="E1284" s="6245" t="s">
        <v>2978</v>
      </c>
      <c r="F1284" s="6245" t="s">
        <v>2291</v>
      </c>
      <c r="G1284" s="6245" t="s">
        <v>2979</v>
      </c>
      <c r="H1284" s="6245" t="s">
        <v>24</v>
      </c>
      <c r="I1284" s="6245" t="s">
        <v>760</v>
      </c>
    </row>
    <row customHeight="1" ht="11.25">
      <c r="A1285" s="6245" t="s">
        <v>2183</v>
      </c>
      <c r="B1285" s="6245" t="s">
        <v>14</v>
      </c>
      <c r="C1285" s="6245" t="s">
        <v>2980</v>
      </c>
      <c r="D1285" s="6245" t="s">
        <v>2981</v>
      </c>
      <c r="E1285" s="6245" t="s">
        <v>2982</v>
      </c>
      <c r="F1285" s="6245" t="s">
        <v>2983</v>
      </c>
      <c r="G1285" s="6245" t="s">
        <v>24</v>
      </c>
      <c r="H1285" s="6245" t="s">
        <v>24</v>
      </c>
      <c r="I1285" s="6245" t="s">
        <v>760</v>
      </c>
    </row>
    <row customHeight="1" ht="11.25">
      <c r="A1286" s="6245" t="s">
        <v>2183</v>
      </c>
      <c r="B1286" s="6245" t="s">
        <v>14</v>
      </c>
      <c r="C1286" s="6245" t="s">
        <v>2989</v>
      </c>
      <c r="D1286" s="6245" t="s">
        <v>2990</v>
      </c>
      <c r="E1286" s="6245" t="s">
        <v>2991</v>
      </c>
      <c r="F1286" s="6245" t="s">
        <v>2952</v>
      </c>
      <c r="G1286" s="6245" t="s">
        <v>2992</v>
      </c>
      <c r="H1286" s="6245" t="s">
        <v>24</v>
      </c>
      <c r="I1286" s="6245" t="s">
        <v>760</v>
      </c>
    </row>
    <row customHeight="1" ht="11.25">
      <c r="A1287" s="6245" t="s">
        <v>2183</v>
      </c>
      <c r="B1287" s="6245" t="s">
        <v>14</v>
      </c>
      <c r="C1287" s="6245" t="s">
        <v>3005</v>
      </c>
      <c r="D1287" s="6245" t="s">
        <v>3006</v>
      </c>
      <c r="E1287" s="6245" t="s">
        <v>3007</v>
      </c>
      <c r="F1287" s="6245" t="s">
        <v>2291</v>
      </c>
      <c r="G1287" s="6245" t="s">
        <v>3008</v>
      </c>
      <c r="H1287" s="6245" t="s">
        <v>24</v>
      </c>
      <c r="I1287" s="6245" t="s">
        <v>760</v>
      </c>
    </row>
    <row customHeight="1" ht="11.25">
      <c r="A1288" s="6245" t="s">
        <v>2183</v>
      </c>
      <c r="B1288" s="6245" t="s">
        <v>14</v>
      </c>
      <c r="C1288" s="6245" t="s">
        <v>3009</v>
      </c>
      <c r="D1288" s="6245" t="s">
        <v>3010</v>
      </c>
      <c r="E1288" s="6245" t="s">
        <v>3011</v>
      </c>
      <c r="F1288" s="6245" t="s">
        <v>3012</v>
      </c>
      <c r="G1288" s="6245" t="s">
        <v>24</v>
      </c>
      <c r="H1288" s="6245" t="s">
        <v>24</v>
      </c>
      <c r="I1288" s="6245" t="s">
        <v>760</v>
      </c>
    </row>
    <row customHeight="1" ht="11.25">
      <c r="A1289" s="6245" t="s">
        <v>2183</v>
      </c>
      <c r="B1289" s="6245" t="s">
        <v>14</v>
      </c>
      <c r="C1289" s="6245" t="s">
        <v>3013</v>
      </c>
      <c r="D1289" s="6245" t="s">
        <v>3014</v>
      </c>
      <c r="E1289" s="6245" t="s">
        <v>3015</v>
      </c>
      <c r="F1289" s="6245" t="s">
        <v>2385</v>
      </c>
      <c r="G1289" s="6245" t="s">
        <v>2745</v>
      </c>
      <c r="H1289" s="6245" t="s">
        <v>24</v>
      </c>
      <c r="I1289" s="6245" t="s">
        <v>760</v>
      </c>
    </row>
    <row customHeight="1" ht="11.25">
      <c r="A1290" s="6245" t="s">
        <v>2183</v>
      </c>
      <c r="B1290" s="6245" t="s">
        <v>14</v>
      </c>
      <c r="C1290" s="6245" t="s">
        <v>3016</v>
      </c>
      <c r="D1290" s="6245" t="s">
        <v>3017</v>
      </c>
      <c r="E1290" s="6245" t="s">
        <v>3018</v>
      </c>
      <c r="F1290" s="6245" t="s">
        <v>2720</v>
      </c>
      <c r="G1290" s="6245" t="s">
        <v>3019</v>
      </c>
      <c r="H1290" s="6245" t="s">
        <v>24</v>
      </c>
      <c r="I1290" s="6245" t="s">
        <v>760</v>
      </c>
    </row>
    <row customHeight="1" ht="11.25">
      <c r="A1291" s="6245" t="s">
        <v>2183</v>
      </c>
      <c r="B1291" s="6245" t="s">
        <v>14</v>
      </c>
      <c r="C1291" s="6245" t="s">
        <v>3020</v>
      </c>
      <c r="D1291" s="6245" t="s">
        <v>3021</v>
      </c>
      <c r="E1291" s="6245" t="s">
        <v>3022</v>
      </c>
      <c r="F1291" s="6245" t="s">
        <v>2407</v>
      </c>
      <c r="G1291" s="6245" t="s">
        <v>3023</v>
      </c>
      <c r="H1291" s="6245" t="s">
        <v>24</v>
      </c>
      <c r="I1291" s="6245" t="s">
        <v>760</v>
      </c>
    </row>
    <row customHeight="1" ht="11.25">
      <c r="A1292" s="6245" t="s">
        <v>2183</v>
      </c>
      <c r="B1292" s="6245" t="s">
        <v>14</v>
      </c>
      <c r="C1292" s="6245" t="s">
        <v>3024</v>
      </c>
      <c r="D1292" s="6245" t="s">
        <v>3025</v>
      </c>
      <c r="E1292" s="6245" t="s">
        <v>3026</v>
      </c>
      <c r="F1292" s="6245" t="s">
        <v>2252</v>
      </c>
      <c r="G1292" s="6245" t="s">
        <v>3027</v>
      </c>
      <c r="H1292" s="6245" t="s">
        <v>24</v>
      </c>
      <c r="I1292" s="6245" t="s">
        <v>760</v>
      </c>
    </row>
    <row customHeight="1" ht="11.25">
      <c r="A1293" s="6245" t="s">
        <v>2183</v>
      </c>
      <c r="B1293" s="6245" t="s">
        <v>14</v>
      </c>
      <c r="C1293" s="6245" t="s">
        <v>3028</v>
      </c>
      <c r="D1293" s="6245" t="s">
        <v>3029</v>
      </c>
      <c r="E1293" s="6245" t="s">
        <v>3030</v>
      </c>
      <c r="F1293" s="6245" t="s">
        <v>2197</v>
      </c>
      <c r="G1293" s="6245" t="s">
        <v>3031</v>
      </c>
      <c r="H1293" s="6245" t="s">
        <v>24</v>
      </c>
      <c r="I1293" s="6245" t="s">
        <v>760</v>
      </c>
    </row>
    <row customHeight="1" ht="11.25">
      <c r="A1294" s="6245" t="s">
        <v>2183</v>
      </c>
      <c r="B1294" s="6245" t="s">
        <v>14</v>
      </c>
      <c r="C1294" s="6245" t="s">
        <v>3032</v>
      </c>
      <c r="D1294" s="6245" t="s">
        <v>3033</v>
      </c>
      <c r="E1294" s="6245" t="s">
        <v>3034</v>
      </c>
      <c r="F1294" s="6245" t="s">
        <v>2197</v>
      </c>
      <c r="G1294" s="6245" t="s">
        <v>24</v>
      </c>
      <c r="H1294" s="6245" t="s">
        <v>24</v>
      </c>
      <c r="I1294" s="6245" t="s">
        <v>760</v>
      </c>
    </row>
    <row customHeight="1" ht="11.25">
      <c r="A1295" s="6245" t="s">
        <v>2183</v>
      </c>
      <c r="B1295" s="6245" t="s">
        <v>14</v>
      </c>
      <c r="C1295" s="6245" t="s">
        <v>3035</v>
      </c>
      <c r="D1295" s="6245" t="s">
        <v>3036</v>
      </c>
      <c r="E1295" s="6245" t="s">
        <v>3037</v>
      </c>
      <c r="F1295" s="6245" t="s">
        <v>2402</v>
      </c>
      <c r="G1295" s="6245" t="s">
        <v>3038</v>
      </c>
      <c r="H1295" s="6245" t="s">
        <v>24</v>
      </c>
      <c r="I1295" s="6245" t="s">
        <v>760</v>
      </c>
    </row>
    <row customHeight="1" ht="11.25">
      <c r="A1296" s="6245" t="s">
        <v>2183</v>
      </c>
      <c r="B1296" s="6245" t="s">
        <v>14</v>
      </c>
      <c r="C1296" s="6245" t="s">
        <v>3039</v>
      </c>
      <c r="D1296" s="6245" t="s">
        <v>3040</v>
      </c>
      <c r="E1296" s="6245" t="s">
        <v>3041</v>
      </c>
      <c r="F1296" s="6245" t="s">
        <v>2353</v>
      </c>
      <c r="G1296" s="6245" t="s">
        <v>3042</v>
      </c>
      <c r="H1296" s="6245" t="s">
        <v>24</v>
      </c>
      <c r="I1296" s="6245" t="s">
        <v>760</v>
      </c>
    </row>
    <row customHeight="1" ht="11.25">
      <c r="A1297" s="6245" t="s">
        <v>2183</v>
      </c>
      <c r="B1297" s="6245" t="s">
        <v>14</v>
      </c>
      <c r="C1297" s="6245" t="s">
        <v>5020</v>
      </c>
      <c r="D1297" s="6245" t="s">
        <v>5021</v>
      </c>
      <c r="E1297" s="6245" t="s">
        <v>5022</v>
      </c>
      <c r="F1297" s="6245" t="s">
        <v>2437</v>
      </c>
      <c r="G1297" s="6245" t="s">
        <v>24</v>
      </c>
      <c r="H1297" s="6245" t="s">
        <v>24</v>
      </c>
      <c r="I1297" s="6245" t="s">
        <v>760</v>
      </c>
    </row>
    <row customHeight="1" ht="11.25">
      <c r="A1298" s="6245" t="s">
        <v>2183</v>
      </c>
      <c r="B1298" s="6245" t="s">
        <v>14</v>
      </c>
      <c r="C1298" s="6245" t="s">
        <v>3043</v>
      </c>
      <c r="D1298" s="6245" t="s">
        <v>3044</v>
      </c>
      <c r="E1298" s="6245" t="s">
        <v>3045</v>
      </c>
      <c r="F1298" s="6245" t="s">
        <v>2340</v>
      </c>
      <c r="G1298" s="6245" t="s">
        <v>3046</v>
      </c>
      <c r="H1298" s="6245" t="s">
        <v>24</v>
      </c>
      <c r="I1298" s="6245" t="s">
        <v>760</v>
      </c>
    </row>
    <row customHeight="1" ht="11.25">
      <c r="A1299" s="6245" t="s">
        <v>2183</v>
      </c>
      <c r="B1299" s="6245" t="s">
        <v>14</v>
      </c>
      <c r="C1299" s="6245" t="s">
        <v>5023</v>
      </c>
      <c r="D1299" s="6245" t="s">
        <v>3044</v>
      </c>
      <c r="E1299" s="6245" t="s">
        <v>5024</v>
      </c>
      <c r="F1299" s="6245" t="s">
        <v>2711</v>
      </c>
      <c r="G1299" s="6245" t="s">
        <v>24</v>
      </c>
      <c r="H1299" s="6245" t="s">
        <v>24</v>
      </c>
      <c r="I1299" s="6245" t="s">
        <v>760</v>
      </c>
    </row>
    <row customHeight="1" ht="11.25">
      <c r="A1300" s="6245" t="s">
        <v>2183</v>
      </c>
      <c r="B1300" s="6245" t="s">
        <v>14</v>
      </c>
      <c r="C1300" s="6245" t="s">
        <v>5025</v>
      </c>
      <c r="D1300" s="6245" t="s">
        <v>3044</v>
      </c>
      <c r="E1300" s="6245" t="s">
        <v>5026</v>
      </c>
      <c r="F1300" s="6245" t="s">
        <v>2560</v>
      </c>
      <c r="G1300" s="6245" t="s">
        <v>5027</v>
      </c>
      <c r="H1300" s="6245" t="s">
        <v>24</v>
      </c>
      <c r="I1300" s="6245" t="s">
        <v>760</v>
      </c>
    </row>
    <row customHeight="1" ht="11.25">
      <c r="A1301" s="6245" t="s">
        <v>2183</v>
      </c>
      <c r="B1301" s="6245" t="s">
        <v>14</v>
      </c>
      <c r="C1301" s="6245" t="s">
        <v>5028</v>
      </c>
      <c r="D1301" s="6245" t="s">
        <v>3044</v>
      </c>
      <c r="E1301" s="6245" t="s">
        <v>5029</v>
      </c>
      <c r="F1301" s="6245" t="s">
        <v>2924</v>
      </c>
      <c r="G1301" s="6245" t="s">
        <v>24</v>
      </c>
      <c r="H1301" s="6245" t="s">
        <v>24</v>
      </c>
      <c r="I1301" s="6245" t="s">
        <v>760</v>
      </c>
    </row>
    <row customHeight="1" ht="11.25">
      <c r="A1302" s="6245" t="s">
        <v>2183</v>
      </c>
      <c r="B1302" s="6245" t="s">
        <v>14</v>
      </c>
      <c r="C1302" s="6245" t="s">
        <v>3047</v>
      </c>
      <c r="D1302" s="6245" t="s">
        <v>3048</v>
      </c>
      <c r="E1302" s="6245" t="s">
        <v>3049</v>
      </c>
      <c r="F1302" s="6245" t="s">
        <v>2327</v>
      </c>
      <c r="G1302" s="6245" t="s">
        <v>24</v>
      </c>
      <c r="H1302" s="6245" t="s">
        <v>24</v>
      </c>
      <c r="I1302" s="6245" t="s">
        <v>760</v>
      </c>
    </row>
    <row customHeight="1" ht="11.25">
      <c r="A1303" s="6245" t="s">
        <v>2183</v>
      </c>
      <c r="B1303" s="6245" t="s">
        <v>14</v>
      </c>
      <c r="C1303" s="6245" t="s">
        <v>4747</v>
      </c>
      <c r="D1303" s="6245" t="s">
        <v>4748</v>
      </c>
      <c r="E1303" s="6245" t="s">
        <v>4749</v>
      </c>
      <c r="F1303" s="6245" t="s">
        <v>2573</v>
      </c>
      <c r="G1303" s="6245" t="s">
        <v>4750</v>
      </c>
      <c r="H1303" s="6245" t="s">
        <v>24</v>
      </c>
      <c r="I1303" s="6245" t="s">
        <v>760</v>
      </c>
    </row>
    <row customHeight="1" ht="11.25">
      <c r="A1304" s="6245" t="s">
        <v>2183</v>
      </c>
      <c r="B1304" s="6245" t="s">
        <v>14</v>
      </c>
      <c r="C1304" s="6245" t="s">
        <v>3050</v>
      </c>
      <c r="D1304" s="6245" t="s">
        <v>3051</v>
      </c>
      <c r="E1304" s="6245" t="s">
        <v>3052</v>
      </c>
      <c r="F1304" s="6245" t="s">
        <v>2303</v>
      </c>
      <c r="G1304" s="6245" t="s">
        <v>3053</v>
      </c>
      <c r="H1304" s="6245" t="s">
        <v>24</v>
      </c>
      <c r="I1304" s="6245" t="s">
        <v>760</v>
      </c>
    </row>
    <row customHeight="1" ht="11.25">
      <c r="A1305" s="6245" t="s">
        <v>2183</v>
      </c>
      <c r="B1305" s="6245" t="s">
        <v>14</v>
      </c>
      <c r="C1305" s="6245" t="s">
        <v>5030</v>
      </c>
      <c r="D1305" s="6245" t="s">
        <v>5031</v>
      </c>
      <c r="E1305" s="6245" t="s">
        <v>5032</v>
      </c>
      <c r="F1305" s="6245" t="s">
        <v>2313</v>
      </c>
      <c r="G1305" s="6245" t="s">
        <v>5033</v>
      </c>
      <c r="H1305" s="6245" t="s">
        <v>24</v>
      </c>
      <c r="I1305" s="6245" t="s">
        <v>760</v>
      </c>
    </row>
    <row customHeight="1" ht="11.25">
      <c r="A1306" s="6245" t="s">
        <v>2183</v>
      </c>
      <c r="B1306" s="6245" t="s">
        <v>14</v>
      </c>
      <c r="C1306" s="6245" t="s">
        <v>3058</v>
      </c>
      <c r="D1306" s="6245" t="s">
        <v>3059</v>
      </c>
      <c r="E1306" s="6245" t="s">
        <v>3060</v>
      </c>
      <c r="F1306" s="6245" t="s">
        <v>3061</v>
      </c>
      <c r="G1306" s="6245" t="s">
        <v>3062</v>
      </c>
      <c r="H1306" s="6245" t="s">
        <v>24</v>
      </c>
      <c r="I1306" s="6245" t="s">
        <v>760</v>
      </c>
    </row>
    <row customHeight="1" ht="11.25">
      <c r="A1307" s="6245" t="s">
        <v>2183</v>
      </c>
      <c r="B1307" s="6245" t="s">
        <v>14</v>
      </c>
      <c r="C1307" s="6245" t="s">
        <v>3063</v>
      </c>
      <c r="D1307" s="6245" t="s">
        <v>3064</v>
      </c>
      <c r="E1307" s="6245" t="s">
        <v>3065</v>
      </c>
      <c r="F1307" s="6245" t="s">
        <v>2197</v>
      </c>
      <c r="G1307" s="6245" t="s">
        <v>3066</v>
      </c>
      <c r="H1307" s="6245" t="s">
        <v>24</v>
      </c>
      <c r="I1307" s="6245" t="s">
        <v>760</v>
      </c>
    </row>
    <row customHeight="1" ht="11.25">
      <c r="A1308" s="6245" t="s">
        <v>2183</v>
      </c>
      <c r="B1308" s="6245" t="s">
        <v>14</v>
      </c>
      <c r="C1308" s="6245" t="s">
        <v>3067</v>
      </c>
      <c r="D1308" s="6245" t="s">
        <v>3068</v>
      </c>
      <c r="E1308" s="6245" t="s">
        <v>3069</v>
      </c>
      <c r="F1308" s="6245" t="s">
        <v>2437</v>
      </c>
      <c r="G1308" s="6245" t="s">
        <v>3070</v>
      </c>
      <c r="H1308" s="6245" t="s">
        <v>3071</v>
      </c>
      <c r="I1308" s="6245" t="s">
        <v>760</v>
      </c>
    </row>
    <row customHeight="1" ht="11.25">
      <c r="A1309" s="6245" t="s">
        <v>2183</v>
      </c>
      <c r="B1309" s="6245" t="s">
        <v>14</v>
      </c>
      <c r="C1309" s="6245" t="s">
        <v>3072</v>
      </c>
      <c r="D1309" s="6245" t="s">
        <v>3073</v>
      </c>
      <c r="E1309" s="6245" t="s">
        <v>3074</v>
      </c>
      <c r="F1309" s="6245" t="s">
        <v>3075</v>
      </c>
      <c r="G1309" s="6245" t="s">
        <v>3076</v>
      </c>
      <c r="H1309" s="6245" t="s">
        <v>24</v>
      </c>
      <c r="I1309" s="6245" t="s">
        <v>760</v>
      </c>
    </row>
    <row customHeight="1" ht="11.25">
      <c r="A1310" s="6245" t="s">
        <v>2183</v>
      </c>
      <c r="B1310" s="6245" t="s">
        <v>14</v>
      </c>
      <c r="C1310" s="6245" t="s">
        <v>5034</v>
      </c>
      <c r="D1310" s="6245" t="s">
        <v>5035</v>
      </c>
      <c r="E1310" s="6245" t="s">
        <v>5036</v>
      </c>
      <c r="F1310" s="6245" t="s">
        <v>2303</v>
      </c>
      <c r="G1310" s="6245" t="s">
        <v>5037</v>
      </c>
      <c r="H1310" s="6245" t="s">
        <v>24</v>
      </c>
      <c r="I1310" s="6245" t="s">
        <v>760</v>
      </c>
    </row>
    <row customHeight="1" ht="11.25">
      <c r="A1311" s="6245" t="s">
        <v>2183</v>
      </c>
      <c r="B1311" s="6245" t="s">
        <v>14</v>
      </c>
      <c r="C1311" s="6245" t="s">
        <v>5038</v>
      </c>
      <c r="D1311" s="6245" t="s">
        <v>5039</v>
      </c>
      <c r="E1311" s="6245" t="s">
        <v>5040</v>
      </c>
      <c r="F1311" s="6245" t="s">
        <v>2303</v>
      </c>
      <c r="G1311" s="6245" t="s">
        <v>24</v>
      </c>
      <c r="H1311" s="6245" t="s">
        <v>24</v>
      </c>
      <c r="I1311" s="6245" t="s">
        <v>760</v>
      </c>
    </row>
    <row customHeight="1" ht="11.25">
      <c r="A1312" s="6245" t="s">
        <v>2183</v>
      </c>
      <c r="B1312" s="6245" t="s">
        <v>14</v>
      </c>
      <c r="C1312" s="6245" t="s">
        <v>3077</v>
      </c>
      <c r="D1312" s="6245" t="s">
        <v>3078</v>
      </c>
      <c r="E1312" s="6245" t="s">
        <v>3079</v>
      </c>
      <c r="F1312" s="6245" t="s">
        <v>2560</v>
      </c>
      <c r="G1312" s="6245" t="s">
        <v>3080</v>
      </c>
      <c r="H1312" s="6245" t="s">
        <v>3081</v>
      </c>
      <c r="I1312" s="6245" t="s">
        <v>760</v>
      </c>
    </row>
    <row customHeight="1" ht="11.25">
      <c r="A1313" s="6245" t="s">
        <v>2183</v>
      </c>
      <c r="B1313" s="6245" t="s">
        <v>14</v>
      </c>
      <c r="C1313" s="6245" t="s">
        <v>5041</v>
      </c>
      <c r="D1313" s="6245" t="s">
        <v>5042</v>
      </c>
      <c r="E1313" s="6245" t="s">
        <v>5043</v>
      </c>
      <c r="F1313" s="6245" t="s">
        <v>2647</v>
      </c>
      <c r="G1313" s="6245" t="s">
        <v>5044</v>
      </c>
      <c r="H1313" s="6245" t="s">
        <v>24</v>
      </c>
      <c r="I1313" s="6245" t="s">
        <v>760</v>
      </c>
    </row>
    <row customHeight="1" ht="11.25">
      <c r="A1314" s="6245" t="s">
        <v>2183</v>
      </c>
      <c r="B1314" s="6245" t="s">
        <v>14</v>
      </c>
      <c r="C1314" s="6245" t="s">
        <v>5045</v>
      </c>
      <c r="D1314" s="6245" t="s">
        <v>5046</v>
      </c>
      <c r="E1314" s="6245" t="s">
        <v>5047</v>
      </c>
      <c r="F1314" s="6245" t="s">
        <v>2560</v>
      </c>
      <c r="G1314" s="6245" t="s">
        <v>5048</v>
      </c>
      <c r="H1314" s="6245" t="s">
        <v>24</v>
      </c>
      <c r="I1314" s="6245" t="s">
        <v>760</v>
      </c>
    </row>
    <row customHeight="1" ht="11.25">
      <c r="A1315" s="6245" t="s">
        <v>2183</v>
      </c>
      <c r="B1315" s="6245" t="s">
        <v>14</v>
      </c>
      <c r="C1315" s="6245" t="s">
        <v>3087</v>
      </c>
      <c r="D1315" s="6245" t="s">
        <v>3088</v>
      </c>
      <c r="E1315" s="6245" t="s">
        <v>3089</v>
      </c>
      <c r="F1315" s="6245" t="s">
        <v>2586</v>
      </c>
      <c r="G1315" s="6245" t="s">
        <v>3090</v>
      </c>
      <c r="H1315" s="6245" t="s">
        <v>24</v>
      </c>
      <c r="I1315" s="6245" t="s">
        <v>760</v>
      </c>
    </row>
    <row customHeight="1" ht="11.25">
      <c r="A1316" s="6245" t="s">
        <v>2183</v>
      </c>
      <c r="B1316" s="6245" t="s">
        <v>14</v>
      </c>
      <c r="C1316" s="6245" t="s">
        <v>3091</v>
      </c>
      <c r="D1316" s="6245" t="s">
        <v>3092</v>
      </c>
      <c r="E1316" s="6245" t="s">
        <v>3093</v>
      </c>
      <c r="F1316" s="6245" t="s">
        <v>2308</v>
      </c>
      <c r="G1316" s="6245" t="s">
        <v>3094</v>
      </c>
      <c r="H1316" s="6245" t="s">
        <v>24</v>
      </c>
      <c r="I1316" s="6245" t="s">
        <v>760</v>
      </c>
    </row>
    <row customHeight="1" ht="11.25">
      <c r="A1317" s="6245" t="s">
        <v>2183</v>
      </c>
      <c r="B1317" s="6245" t="s">
        <v>14</v>
      </c>
      <c r="C1317" s="6245" t="s">
        <v>5049</v>
      </c>
      <c r="D1317" s="6245" t="s">
        <v>5050</v>
      </c>
      <c r="E1317" s="6245" t="s">
        <v>5051</v>
      </c>
      <c r="F1317" s="6245" t="s">
        <v>2278</v>
      </c>
      <c r="G1317" s="6245" t="s">
        <v>5052</v>
      </c>
      <c r="H1317" s="6245" t="s">
        <v>24</v>
      </c>
      <c r="I1317" s="6245" t="s">
        <v>760</v>
      </c>
    </row>
    <row customHeight="1" ht="11.25">
      <c r="A1318" s="6245" t="s">
        <v>2183</v>
      </c>
      <c r="B1318" s="6245" t="s">
        <v>14</v>
      </c>
      <c r="C1318" s="6245" t="s">
        <v>5053</v>
      </c>
      <c r="D1318" s="6245" t="s">
        <v>5054</v>
      </c>
      <c r="E1318" s="6245" t="s">
        <v>5055</v>
      </c>
      <c r="F1318" s="6245" t="s">
        <v>2340</v>
      </c>
      <c r="G1318" s="6245" t="s">
        <v>5056</v>
      </c>
      <c r="H1318" s="6245" t="s">
        <v>24</v>
      </c>
      <c r="I1318" s="6245" t="s">
        <v>760</v>
      </c>
    </row>
    <row customHeight="1" ht="11.25">
      <c r="A1319" s="6245" t="s">
        <v>2183</v>
      </c>
      <c r="B1319" s="6245" t="s">
        <v>14</v>
      </c>
      <c r="C1319" s="6245" t="s">
        <v>3100</v>
      </c>
      <c r="D1319" s="6245" t="s">
        <v>3101</v>
      </c>
      <c r="E1319" s="6245" t="s">
        <v>3102</v>
      </c>
      <c r="F1319" s="6245" t="s">
        <v>2586</v>
      </c>
      <c r="G1319" s="6245" t="s">
        <v>3103</v>
      </c>
      <c r="H1319" s="6245" t="s">
        <v>24</v>
      </c>
      <c r="I1319" s="6245" t="s">
        <v>760</v>
      </c>
    </row>
    <row customHeight="1" ht="11.25">
      <c r="A1320" s="6245" t="s">
        <v>2183</v>
      </c>
      <c r="B1320" s="6245" t="s">
        <v>14</v>
      </c>
      <c r="C1320" s="6245" t="s">
        <v>3104</v>
      </c>
      <c r="D1320" s="6245" t="s">
        <v>3105</v>
      </c>
      <c r="E1320" s="6245" t="s">
        <v>3106</v>
      </c>
      <c r="F1320" s="6245" t="s">
        <v>2242</v>
      </c>
      <c r="G1320" s="6245" t="s">
        <v>24</v>
      </c>
      <c r="H1320" s="6245" t="s">
        <v>24</v>
      </c>
      <c r="I1320" s="6245" t="s">
        <v>760</v>
      </c>
    </row>
    <row customHeight="1" ht="11.25">
      <c r="A1321" s="6245" t="s">
        <v>2183</v>
      </c>
      <c r="B1321" s="6245" t="s">
        <v>14</v>
      </c>
      <c r="C1321" s="6245" t="s">
        <v>5057</v>
      </c>
      <c r="D1321" s="6245" t="s">
        <v>5058</v>
      </c>
      <c r="E1321" s="6245" t="s">
        <v>5059</v>
      </c>
      <c r="F1321" s="6245" t="s">
        <v>2308</v>
      </c>
      <c r="G1321" s="6245" t="s">
        <v>24</v>
      </c>
      <c r="H1321" s="6245" t="s">
        <v>24</v>
      </c>
      <c r="I1321" s="6245" t="s">
        <v>760</v>
      </c>
    </row>
    <row customHeight="1" ht="11.25">
      <c r="A1322" s="6245" t="s">
        <v>2183</v>
      </c>
      <c r="B1322" s="6245" t="s">
        <v>14</v>
      </c>
      <c r="C1322" s="6245" t="s">
        <v>3111</v>
      </c>
      <c r="D1322" s="6245" t="s">
        <v>3112</v>
      </c>
      <c r="E1322" s="6245" t="s">
        <v>3113</v>
      </c>
      <c r="F1322" s="6245" t="s">
        <v>2560</v>
      </c>
      <c r="G1322" s="6245" t="s">
        <v>3114</v>
      </c>
      <c r="H1322" s="6245" t="s">
        <v>24</v>
      </c>
      <c r="I1322" s="6245" t="s">
        <v>760</v>
      </c>
    </row>
    <row customHeight="1" ht="11.25">
      <c r="A1323" s="6245" t="s">
        <v>2183</v>
      </c>
      <c r="B1323" s="6245" t="s">
        <v>14</v>
      </c>
      <c r="C1323" s="6245" t="s">
        <v>3115</v>
      </c>
      <c r="D1323" s="6245" t="s">
        <v>3116</v>
      </c>
      <c r="E1323" s="6245" t="s">
        <v>3117</v>
      </c>
      <c r="F1323" s="6245" t="s">
        <v>2340</v>
      </c>
      <c r="G1323" s="6245" t="s">
        <v>3118</v>
      </c>
      <c r="H1323" s="6245" t="s">
        <v>24</v>
      </c>
      <c r="I1323" s="6245" t="s">
        <v>760</v>
      </c>
    </row>
    <row customHeight="1" ht="11.25">
      <c r="A1324" s="6245" t="s">
        <v>2183</v>
      </c>
      <c r="B1324" s="6245" t="s">
        <v>14</v>
      </c>
      <c r="C1324" s="6245" t="s">
        <v>3119</v>
      </c>
      <c r="D1324" s="6245" t="s">
        <v>3120</v>
      </c>
      <c r="E1324" s="6245" t="s">
        <v>3121</v>
      </c>
      <c r="F1324" s="6245" t="s">
        <v>3122</v>
      </c>
      <c r="G1324" s="6245" t="s">
        <v>3123</v>
      </c>
      <c r="H1324" s="6245" t="s">
        <v>3124</v>
      </c>
      <c r="I1324" s="6245" t="s">
        <v>760</v>
      </c>
    </row>
    <row customHeight="1" ht="11.25">
      <c r="A1325" s="6245" t="s">
        <v>2183</v>
      </c>
      <c r="B1325" s="6245" t="s">
        <v>14</v>
      </c>
      <c r="C1325" s="6245" t="s">
        <v>5060</v>
      </c>
      <c r="D1325" s="6245" t="s">
        <v>5061</v>
      </c>
      <c r="E1325" s="6245" t="s">
        <v>5062</v>
      </c>
      <c r="F1325" s="6245" t="s">
        <v>2247</v>
      </c>
      <c r="G1325" s="6245" t="s">
        <v>5063</v>
      </c>
      <c r="H1325" s="6245" t="s">
        <v>24</v>
      </c>
      <c r="I1325" s="6245" t="s">
        <v>760</v>
      </c>
    </row>
    <row customHeight="1" ht="11.25">
      <c r="A1326" s="6245" t="s">
        <v>2183</v>
      </c>
      <c r="B1326" s="6245" t="s">
        <v>14</v>
      </c>
      <c r="C1326" s="6245" t="s">
        <v>3125</v>
      </c>
      <c r="D1326" s="6245" t="s">
        <v>3126</v>
      </c>
      <c r="E1326" s="6245" t="s">
        <v>3127</v>
      </c>
      <c r="F1326" s="6245" t="s">
        <v>3128</v>
      </c>
      <c r="G1326" s="6245" t="s">
        <v>3129</v>
      </c>
      <c r="H1326" s="6245" t="s">
        <v>24</v>
      </c>
      <c r="I1326" s="6245" t="s">
        <v>760</v>
      </c>
    </row>
    <row customHeight="1" ht="11.25">
      <c r="A1327" s="6245" t="s">
        <v>2183</v>
      </c>
      <c r="B1327" s="6245" t="s">
        <v>14</v>
      </c>
      <c r="C1327" s="6245" t="s">
        <v>3134</v>
      </c>
      <c r="D1327" s="6245" t="s">
        <v>3135</v>
      </c>
      <c r="E1327" s="6245" t="s">
        <v>3136</v>
      </c>
      <c r="F1327" s="6245" t="s">
        <v>2586</v>
      </c>
      <c r="G1327" s="6245" t="s">
        <v>3137</v>
      </c>
      <c r="H1327" s="6245" t="s">
        <v>24</v>
      </c>
      <c r="I1327" s="6245" t="s">
        <v>760</v>
      </c>
    </row>
    <row customHeight="1" ht="11.25">
      <c r="A1328" s="6245" t="s">
        <v>2183</v>
      </c>
      <c r="B1328" s="6245" t="s">
        <v>14</v>
      </c>
      <c r="C1328" s="6245" t="s">
        <v>3138</v>
      </c>
      <c r="D1328" s="6245" t="s">
        <v>3139</v>
      </c>
      <c r="E1328" s="6245" t="s">
        <v>3140</v>
      </c>
      <c r="F1328" s="6245" t="s">
        <v>3122</v>
      </c>
      <c r="G1328" s="6245" t="s">
        <v>3141</v>
      </c>
      <c r="H1328" s="6245" t="s">
        <v>24</v>
      </c>
      <c r="I1328" s="6245" t="s">
        <v>760</v>
      </c>
    </row>
    <row customHeight="1" ht="11.25">
      <c r="A1329" s="6245" t="s">
        <v>2183</v>
      </c>
      <c r="B1329" s="6245" t="s">
        <v>14</v>
      </c>
      <c r="C1329" s="6245" t="s">
        <v>3142</v>
      </c>
      <c r="D1329" s="6245" t="s">
        <v>3143</v>
      </c>
      <c r="E1329" s="6245" t="s">
        <v>3144</v>
      </c>
      <c r="F1329" s="6245" t="s">
        <v>2420</v>
      </c>
      <c r="G1329" s="6245" t="s">
        <v>3145</v>
      </c>
      <c r="H1329" s="6245" t="s">
        <v>24</v>
      </c>
      <c r="I1329" s="6245" t="s">
        <v>760</v>
      </c>
    </row>
    <row customHeight="1" ht="11.25">
      <c r="A1330" s="6245" t="s">
        <v>2183</v>
      </c>
      <c r="B1330" s="6245" t="s">
        <v>14</v>
      </c>
      <c r="C1330" s="6245" t="s">
        <v>3146</v>
      </c>
      <c r="D1330" s="6245" t="s">
        <v>3147</v>
      </c>
      <c r="E1330" s="6245" t="s">
        <v>3148</v>
      </c>
      <c r="F1330" s="6245" t="s">
        <v>3149</v>
      </c>
      <c r="G1330" s="6245" t="s">
        <v>24</v>
      </c>
      <c r="H1330" s="6245" t="s">
        <v>24</v>
      </c>
      <c r="I1330" s="6245" t="s">
        <v>760</v>
      </c>
    </row>
    <row customHeight="1" ht="11.25">
      <c r="A1331" s="6245" t="s">
        <v>2183</v>
      </c>
      <c r="B1331" s="6245" t="s">
        <v>14</v>
      </c>
      <c r="C1331" s="6245" t="s">
        <v>3161</v>
      </c>
      <c r="D1331" s="6245" t="s">
        <v>3162</v>
      </c>
      <c r="E1331" s="6245" t="s">
        <v>3163</v>
      </c>
      <c r="F1331" s="6245" t="s">
        <v>3164</v>
      </c>
      <c r="G1331" s="6245" t="s">
        <v>24</v>
      </c>
      <c r="H1331" s="6245" t="s">
        <v>24</v>
      </c>
      <c r="I1331" s="6245" t="s">
        <v>760</v>
      </c>
    </row>
    <row customHeight="1" ht="11.25">
      <c r="A1332" s="6245" t="s">
        <v>2183</v>
      </c>
      <c r="B1332" s="6245" t="s">
        <v>14</v>
      </c>
      <c r="C1332" s="6245" t="s">
        <v>5064</v>
      </c>
      <c r="D1332" s="6245" t="s">
        <v>5065</v>
      </c>
      <c r="E1332" s="6245" t="s">
        <v>5066</v>
      </c>
      <c r="F1332" s="6245" t="s">
        <v>2291</v>
      </c>
      <c r="G1332" s="6245" t="s">
        <v>5067</v>
      </c>
      <c r="H1332" s="6245" t="s">
        <v>5068</v>
      </c>
      <c r="I1332" s="6245" t="s">
        <v>760</v>
      </c>
    </row>
    <row customHeight="1" ht="11.25">
      <c r="A1333" s="6245" t="s">
        <v>2183</v>
      </c>
      <c r="B1333" s="6245" t="s">
        <v>14</v>
      </c>
      <c r="C1333" s="6245" t="s">
        <v>3165</v>
      </c>
      <c r="D1333" s="6245" t="s">
        <v>3166</v>
      </c>
      <c r="E1333" s="6245" t="s">
        <v>3167</v>
      </c>
      <c r="F1333" s="6245" t="s">
        <v>2212</v>
      </c>
      <c r="G1333" s="6245" t="s">
        <v>24</v>
      </c>
      <c r="H1333" s="6245" t="s">
        <v>24</v>
      </c>
      <c r="I1333" s="6245" t="s">
        <v>760</v>
      </c>
    </row>
    <row customHeight="1" ht="11.25">
      <c r="A1334" s="6245" t="s">
        <v>2183</v>
      </c>
      <c r="B1334" s="6245" t="s">
        <v>14</v>
      </c>
      <c r="C1334" s="6245" t="s">
        <v>3168</v>
      </c>
      <c r="D1334" s="6245" t="s">
        <v>3169</v>
      </c>
      <c r="E1334" s="6245" t="s">
        <v>3170</v>
      </c>
      <c r="F1334" s="6245" t="s">
        <v>2242</v>
      </c>
      <c r="G1334" s="6245" t="s">
        <v>3171</v>
      </c>
      <c r="H1334" s="6245" t="s">
        <v>24</v>
      </c>
      <c r="I1334" s="6245" t="s">
        <v>760</v>
      </c>
    </row>
    <row customHeight="1" ht="11.25">
      <c r="A1335" s="6245" t="s">
        <v>2183</v>
      </c>
      <c r="B1335" s="6245" t="s">
        <v>14</v>
      </c>
      <c r="C1335" s="6245" t="s">
        <v>5069</v>
      </c>
      <c r="D1335" s="6245" t="s">
        <v>5070</v>
      </c>
      <c r="E1335" s="6245" t="s">
        <v>5071</v>
      </c>
      <c r="F1335" s="6245" t="s">
        <v>3185</v>
      </c>
      <c r="G1335" s="6245" t="s">
        <v>5072</v>
      </c>
      <c r="H1335" s="6245" t="s">
        <v>24</v>
      </c>
      <c r="I1335" s="6245" t="s">
        <v>760</v>
      </c>
    </row>
    <row customHeight="1" ht="11.25">
      <c r="A1336" s="6245" t="s">
        <v>2183</v>
      </c>
      <c r="B1336" s="6245" t="s">
        <v>14</v>
      </c>
      <c r="C1336" s="6245" t="s">
        <v>5073</v>
      </c>
      <c r="D1336" s="6245" t="s">
        <v>5074</v>
      </c>
      <c r="E1336" s="6245" t="s">
        <v>5075</v>
      </c>
      <c r="F1336" s="6245" t="s">
        <v>5076</v>
      </c>
      <c r="G1336" s="6245" t="s">
        <v>5077</v>
      </c>
      <c r="H1336" s="6245" t="s">
        <v>24</v>
      </c>
      <c r="I1336" s="6245" t="s">
        <v>760</v>
      </c>
    </row>
    <row customHeight="1" ht="11.25">
      <c r="A1337" s="6245" t="s">
        <v>2183</v>
      </c>
      <c r="B1337" s="6245" t="s">
        <v>14</v>
      </c>
      <c r="C1337" s="6245" t="s">
        <v>3172</v>
      </c>
      <c r="D1337" s="6245" t="s">
        <v>3173</v>
      </c>
      <c r="E1337" s="6245" t="s">
        <v>3174</v>
      </c>
      <c r="F1337" s="6245" t="s">
        <v>2385</v>
      </c>
      <c r="G1337" s="6245" t="s">
        <v>24</v>
      </c>
      <c r="H1337" s="6245" t="s">
        <v>24</v>
      </c>
      <c r="I1337" s="6245" t="s">
        <v>760</v>
      </c>
    </row>
    <row customHeight="1" ht="11.25">
      <c r="A1338" s="6245" t="s">
        <v>2183</v>
      </c>
      <c r="B1338" s="6245" t="s">
        <v>14</v>
      </c>
      <c r="C1338" s="6245" t="s">
        <v>3175</v>
      </c>
      <c r="D1338" s="6245" t="s">
        <v>3176</v>
      </c>
      <c r="E1338" s="6245" t="s">
        <v>3177</v>
      </c>
      <c r="F1338" s="6245" t="s">
        <v>2720</v>
      </c>
      <c r="G1338" s="6245" t="s">
        <v>24</v>
      </c>
      <c r="H1338" s="6245" t="s">
        <v>24</v>
      </c>
      <c r="I1338" s="6245" t="s">
        <v>760</v>
      </c>
    </row>
    <row customHeight="1" ht="11.25">
      <c r="A1339" s="6245" t="s">
        <v>2183</v>
      </c>
      <c r="B1339" s="6245" t="s">
        <v>14</v>
      </c>
      <c r="C1339" s="6245" t="s">
        <v>3178</v>
      </c>
      <c r="D1339" s="6245" t="s">
        <v>3179</v>
      </c>
      <c r="E1339" s="6245" t="s">
        <v>3180</v>
      </c>
      <c r="F1339" s="6245" t="s">
        <v>3181</v>
      </c>
      <c r="G1339" s="6245" t="s">
        <v>24</v>
      </c>
      <c r="H1339" s="6245" t="s">
        <v>24</v>
      </c>
      <c r="I1339" s="6245" t="s">
        <v>760</v>
      </c>
    </row>
    <row customHeight="1" ht="11.25">
      <c r="A1340" s="6245" t="s">
        <v>2183</v>
      </c>
      <c r="B1340" s="6245" t="s">
        <v>14</v>
      </c>
      <c r="C1340" s="6245" t="s">
        <v>3186</v>
      </c>
      <c r="D1340" s="6245" t="s">
        <v>3187</v>
      </c>
      <c r="E1340" s="6245" t="s">
        <v>3188</v>
      </c>
      <c r="F1340" s="6245" t="s">
        <v>2291</v>
      </c>
      <c r="G1340" s="6245" t="s">
        <v>24</v>
      </c>
      <c r="H1340" s="6245" t="s">
        <v>24</v>
      </c>
      <c r="I1340" s="6245" t="s">
        <v>760</v>
      </c>
    </row>
    <row customHeight="1" ht="11.25">
      <c r="A1341" s="6245" t="s">
        <v>2183</v>
      </c>
      <c r="B1341" s="6245" t="s">
        <v>14</v>
      </c>
      <c r="C1341" s="6245" t="s">
        <v>3193</v>
      </c>
      <c r="D1341" s="6245" t="s">
        <v>3194</v>
      </c>
      <c r="E1341" s="6245" t="s">
        <v>3195</v>
      </c>
      <c r="F1341" s="6245" t="s">
        <v>3196</v>
      </c>
      <c r="G1341" s="6245" t="s">
        <v>24</v>
      </c>
      <c r="H1341" s="6245" t="s">
        <v>24</v>
      </c>
      <c r="I1341" s="6245" t="s">
        <v>760</v>
      </c>
    </row>
    <row customHeight="1" ht="11.25">
      <c r="A1342" s="6245" t="s">
        <v>2183</v>
      </c>
      <c r="B1342" s="6245" t="s">
        <v>14</v>
      </c>
      <c r="C1342" s="6245" t="s">
        <v>3197</v>
      </c>
      <c r="D1342" s="6245" t="s">
        <v>3198</v>
      </c>
      <c r="E1342" s="6245" t="s">
        <v>3199</v>
      </c>
      <c r="F1342" s="6245" t="s">
        <v>3200</v>
      </c>
      <c r="G1342" s="6245" t="s">
        <v>24</v>
      </c>
      <c r="H1342" s="6245" t="s">
        <v>24</v>
      </c>
      <c r="I1342" s="6245" t="s">
        <v>760</v>
      </c>
    </row>
    <row customHeight="1" ht="11.25">
      <c r="A1343" s="6245" t="s">
        <v>2183</v>
      </c>
      <c r="B1343" s="6245" t="s">
        <v>14</v>
      </c>
      <c r="C1343" s="6245" t="s">
        <v>3201</v>
      </c>
      <c r="D1343" s="6245" t="s">
        <v>3202</v>
      </c>
      <c r="E1343" s="6245" t="s">
        <v>2846</v>
      </c>
      <c r="F1343" s="6245" t="s">
        <v>3203</v>
      </c>
      <c r="G1343" s="6245" t="s">
        <v>24</v>
      </c>
      <c r="H1343" s="6245" t="s">
        <v>24</v>
      </c>
      <c r="I1343" s="6245" t="s">
        <v>760</v>
      </c>
    </row>
    <row customHeight="1" ht="11.25">
      <c r="A1344" s="6245" t="s">
        <v>2183</v>
      </c>
      <c r="B1344" s="6245" t="s">
        <v>14</v>
      </c>
      <c r="C1344" s="6245" t="s">
        <v>3204</v>
      </c>
      <c r="D1344" s="6245" t="s">
        <v>3205</v>
      </c>
      <c r="E1344" s="6245" t="s">
        <v>2846</v>
      </c>
      <c r="F1344" s="6245" t="s">
        <v>3206</v>
      </c>
      <c r="G1344" s="6245" t="s">
        <v>3207</v>
      </c>
      <c r="H1344" s="6245" t="s">
        <v>24</v>
      </c>
      <c r="I1344" s="6245" t="s">
        <v>760</v>
      </c>
    </row>
    <row customHeight="1" ht="11.25">
      <c r="A1345" s="6245" t="s">
        <v>2183</v>
      </c>
      <c r="B1345" s="6245" t="s">
        <v>14</v>
      </c>
      <c r="C1345" s="6245" t="s">
        <v>5078</v>
      </c>
      <c r="D1345" s="6245" t="s">
        <v>5079</v>
      </c>
      <c r="E1345" s="6245" t="s">
        <v>5080</v>
      </c>
      <c r="F1345" s="6245" t="s">
        <v>5081</v>
      </c>
      <c r="G1345" s="6245" t="s">
        <v>5082</v>
      </c>
      <c r="H1345" s="6245" t="s">
        <v>24</v>
      </c>
      <c r="I1345" s="6245" t="s">
        <v>760</v>
      </c>
    </row>
    <row customHeight="1" ht="11.25">
      <c r="A1346" s="6245" t="s">
        <v>2183</v>
      </c>
      <c r="B1346" s="6245" t="s">
        <v>14</v>
      </c>
      <c r="C1346" s="6245" t="s">
        <v>5083</v>
      </c>
      <c r="D1346" s="6245" t="s">
        <v>5084</v>
      </c>
      <c r="E1346" s="6245" t="s">
        <v>2846</v>
      </c>
      <c r="F1346" s="6245" t="s">
        <v>5085</v>
      </c>
      <c r="G1346" s="6245" t="s">
        <v>24</v>
      </c>
      <c r="H1346" s="6245" t="s">
        <v>24</v>
      </c>
      <c r="I1346" s="6245" t="s">
        <v>760</v>
      </c>
    </row>
    <row customHeight="1" ht="11.25">
      <c r="A1347" s="6245" t="s">
        <v>2183</v>
      </c>
      <c r="B1347" s="6245" t="s">
        <v>14</v>
      </c>
      <c r="C1347" s="6245" t="s">
        <v>5086</v>
      </c>
      <c r="D1347" s="6245" t="s">
        <v>5087</v>
      </c>
      <c r="E1347" s="6245" t="s">
        <v>2846</v>
      </c>
      <c r="F1347" s="6245" t="s">
        <v>5088</v>
      </c>
      <c r="G1347" s="6245" t="s">
        <v>24</v>
      </c>
      <c r="H1347" s="6245" t="s">
        <v>24</v>
      </c>
      <c r="I1347" s="6245" t="s">
        <v>760</v>
      </c>
    </row>
    <row customHeight="1" ht="11.25">
      <c r="A1348" s="6245" t="s">
        <v>2183</v>
      </c>
      <c r="B1348" s="6245" t="s">
        <v>14</v>
      </c>
      <c r="C1348" s="6245" t="s">
        <v>3212</v>
      </c>
      <c r="D1348" s="6245" t="s">
        <v>3213</v>
      </c>
      <c r="E1348" s="6245" t="s">
        <v>3214</v>
      </c>
      <c r="F1348" s="6245" t="s">
        <v>2509</v>
      </c>
      <c r="G1348" s="6245" t="s">
        <v>3215</v>
      </c>
      <c r="H1348" s="6245" t="s">
        <v>24</v>
      </c>
      <c r="I1348" s="6245" t="s">
        <v>760</v>
      </c>
    </row>
    <row customHeight="1" ht="11.25">
      <c r="A1349" s="6245" t="s">
        <v>2183</v>
      </c>
      <c r="B1349" s="6245" t="s">
        <v>14</v>
      </c>
      <c r="C1349" s="6245" t="s">
        <v>5089</v>
      </c>
      <c r="D1349" s="6245" t="s">
        <v>5090</v>
      </c>
      <c r="E1349" s="6245" t="s">
        <v>5091</v>
      </c>
      <c r="F1349" s="6245" t="s">
        <v>2358</v>
      </c>
      <c r="G1349" s="6245" t="s">
        <v>24</v>
      </c>
      <c r="H1349" s="6245" t="s">
        <v>24</v>
      </c>
      <c r="I1349" s="6245" t="s">
        <v>760</v>
      </c>
    </row>
    <row customHeight="1" ht="11.25">
      <c r="A1350" s="6245" t="s">
        <v>2183</v>
      </c>
      <c r="B1350" s="6245" t="s">
        <v>14</v>
      </c>
      <c r="C1350" s="6245" t="s">
        <v>5092</v>
      </c>
      <c r="D1350" s="6245" t="s">
        <v>5093</v>
      </c>
      <c r="E1350" s="6245" t="s">
        <v>5094</v>
      </c>
      <c r="F1350" s="6245" t="s">
        <v>2303</v>
      </c>
      <c r="G1350" s="6245" t="s">
        <v>24</v>
      </c>
      <c r="H1350" s="6245" t="s">
        <v>24</v>
      </c>
      <c r="I1350" s="6245" t="s">
        <v>760</v>
      </c>
    </row>
    <row customHeight="1" ht="11.25">
      <c r="A1351" s="6245" t="s">
        <v>2183</v>
      </c>
      <c r="B1351" s="6245" t="s">
        <v>14</v>
      </c>
      <c r="C1351" s="6245" t="s">
        <v>5095</v>
      </c>
      <c r="D1351" s="6245" t="s">
        <v>5096</v>
      </c>
      <c r="E1351" s="6245" t="s">
        <v>5097</v>
      </c>
      <c r="F1351" s="6245" t="s">
        <v>2369</v>
      </c>
      <c r="G1351" s="6245" t="s">
        <v>24</v>
      </c>
      <c r="H1351" s="6245" t="s">
        <v>24</v>
      </c>
      <c r="I1351" s="6245" t="s">
        <v>760</v>
      </c>
    </row>
    <row customHeight="1" ht="11.25">
      <c r="A1352" s="6245" t="s">
        <v>2183</v>
      </c>
      <c r="B1352" s="6245" t="s">
        <v>14</v>
      </c>
      <c r="C1352" s="6245" t="s">
        <v>5098</v>
      </c>
      <c r="D1352" s="6245" t="s">
        <v>5099</v>
      </c>
      <c r="E1352" s="6245" t="s">
        <v>5100</v>
      </c>
      <c r="F1352" s="6245" t="s">
        <v>2303</v>
      </c>
      <c r="G1352" s="6245" t="s">
        <v>24</v>
      </c>
      <c r="H1352" s="6245" t="s">
        <v>5101</v>
      </c>
      <c r="I1352" s="6245" t="s">
        <v>760</v>
      </c>
    </row>
    <row customHeight="1" ht="11.25">
      <c r="A1353" s="6245" t="s">
        <v>2183</v>
      </c>
      <c r="B1353" s="6245" t="s">
        <v>14</v>
      </c>
      <c r="C1353" s="6245" t="s">
        <v>5102</v>
      </c>
      <c r="D1353" s="6245" t="s">
        <v>5103</v>
      </c>
      <c r="E1353" s="6245" t="s">
        <v>5104</v>
      </c>
      <c r="F1353" s="6245" t="s">
        <v>2733</v>
      </c>
      <c r="G1353" s="6245" t="s">
        <v>24</v>
      </c>
      <c r="H1353" s="6245" t="s">
        <v>24</v>
      </c>
      <c r="I1353" s="6245" t="s">
        <v>760</v>
      </c>
    </row>
    <row customHeight="1" ht="11.25">
      <c r="A1354" s="6245" t="s">
        <v>2183</v>
      </c>
      <c r="B1354" s="6245" t="s">
        <v>14</v>
      </c>
      <c r="C1354" s="6245" t="s">
        <v>5105</v>
      </c>
      <c r="D1354" s="6245" t="s">
        <v>5106</v>
      </c>
      <c r="E1354" s="6245" t="s">
        <v>5107</v>
      </c>
      <c r="F1354" s="6245" t="s">
        <v>5081</v>
      </c>
      <c r="G1354" s="6245" t="s">
        <v>24</v>
      </c>
      <c r="H1354" s="6245" t="s">
        <v>24</v>
      </c>
      <c r="I1354" s="6245" t="s">
        <v>760</v>
      </c>
    </row>
    <row customHeight="1" ht="11.25">
      <c r="A1355" s="6245" t="s">
        <v>2183</v>
      </c>
      <c r="B1355" s="6245" t="s">
        <v>14</v>
      </c>
      <c r="C1355" s="6245" t="s">
        <v>5108</v>
      </c>
      <c r="D1355" s="6245" t="s">
        <v>5109</v>
      </c>
      <c r="E1355" s="6245" t="s">
        <v>5110</v>
      </c>
      <c r="F1355" s="6245" t="s">
        <v>2278</v>
      </c>
      <c r="G1355" s="6245" t="s">
        <v>24</v>
      </c>
      <c r="H1355" s="6245" t="s">
        <v>24</v>
      </c>
      <c r="I1355" s="6245" t="s">
        <v>760</v>
      </c>
    </row>
    <row customHeight="1" ht="11.25">
      <c r="A1356" s="6245" t="s">
        <v>2183</v>
      </c>
      <c r="B1356" s="6245" t="s">
        <v>14</v>
      </c>
      <c r="C1356" s="6245" t="s">
        <v>5111</v>
      </c>
      <c r="D1356" s="6245" t="s">
        <v>5112</v>
      </c>
      <c r="E1356" s="6245" t="s">
        <v>5113</v>
      </c>
      <c r="F1356" s="6245" t="s">
        <v>2318</v>
      </c>
      <c r="G1356" s="6245" t="s">
        <v>24</v>
      </c>
      <c r="H1356" s="6245" t="s">
        <v>24</v>
      </c>
      <c r="I1356" s="6245" t="s">
        <v>760</v>
      </c>
    </row>
    <row customHeight="1" ht="11.25">
      <c r="A1357" s="6245" t="s">
        <v>2183</v>
      </c>
      <c r="B1357" s="6245" t="s">
        <v>14</v>
      </c>
      <c r="C1357" s="6245" t="s">
        <v>3232</v>
      </c>
      <c r="D1357" s="6245" t="s">
        <v>3233</v>
      </c>
      <c r="E1357" s="6245" t="s">
        <v>3234</v>
      </c>
      <c r="F1357" s="6245" t="s">
        <v>2452</v>
      </c>
      <c r="G1357" s="6245" t="s">
        <v>24</v>
      </c>
      <c r="H1357" s="6245" t="s">
        <v>24</v>
      </c>
      <c r="I1357" s="6245" t="s">
        <v>760</v>
      </c>
    </row>
    <row customHeight="1" ht="11.25">
      <c r="A1358" s="6245" t="s">
        <v>2183</v>
      </c>
      <c r="B1358" s="6245" t="s">
        <v>14</v>
      </c>
      <c r="C1358" s="6245" t="s">
        <v>5114</v>
      </c>
      <c r="D1358" s="6245" t="s">
        <v>5115</v>
      </c>
      <c r="E1358" s="6245" t="s">
        <v>5116</v>
      </c>
      <c r="F1358" s="6245" t="s">
        <v>5117</v>
      </c>
      <c r="G1358" s="6245" t="s">
        <v>24</v>
      </c>
      <c r="H1358" s="6245" t="s">
        <v>24</v>
      </c>
      <c r="I1358" s="6245" t="s">
        <v>760</v>
      </c>
    </row>
    <row customHeight="1" ht="11.25">
      <c r="A1359" s="6245" t="s">
        <v>2183</v>
      </c>
      <c r="B1359" s="6245" t="s">
        <v>14</v>
      </c>
      <c r="C1359" s="6245" t="s">
        <v>3238</v>
      </c>
      <c r="D1359" s="6245" t="s">
        <v>3239</v>
      </c>
      <c r="E1359" s="6245" t="s">
        <v>3240</v>
      </c>
      <c r="F1359" s="6245" t="s">
        <v>2197</v>
      </c>
      <c r="G1359" s="6245" t="s">
        <v>3241</v>
      </c>
      <c r="H1359" s="6245" t="s">
        <v>24</v>
      </c>
      <c r="I1359" s="6245" t="s">
        <v>760</v>
      </c>
    </row>
    <row customHeight="1" ht="11.25">
      <c r="A1360" s="6245" t="s">
        <v>2183</v>
      </c>
      <c r="B1360" s="6245" t="s">
        <v>14</v>
      </c>
      <c r="C1360" s="6245" t="s">
        <v>5118</v>
      </c>
      <c r="D1360" s="6245" t="s">
        <v>5119</v>
      </c>
      <c r="E1360" s="6245" t="s">
        <v>5120</v>
      </c>
      <c r="F1360" s="6245" t="s">
        <v>2197</v>
      </c>
      <c r="G1360" s="6245" t="s">
        <v>24</v>
      </c>
      <c r="H1360" s="6245" t="s">
        <v>24</v>
      </c>
      <c r="I1360" s="6245" t="s">
        <v>760</v>
      </c>
    </row>
    <row customHeight="1" ht="11.25">
      <c r="A1361" s="6245" t="s">
        <v>2183</v>
      </c>
      <c r="B1361" s="6245" t="s">
        <v>14</v>
      </c>
      <c r="C1361" s="6245" t="s">
        <v>5121</v>
      </c>
      <c r="D1361" s="6245" t="s">
        <v>5122</v>
      </c>
      <c r="E1361" s="6245" t="s">
        <v>5123</v>
      </c>
      <c r="F1361" s="6245" t="s">
        <v>2197</v>
      </c>
      <c r="G1361" s="6245" t="s">
        <v>24</v>
      </c>
      <c r="H1361" s="6245" t="s">
        <v>24</v>
      </c>
      <c r="I1361" s="6245" t="s">
        <v>760</v>
      </c>
    </row>
    <row customHeight="1" ht="11.25">
      <c r="A1362" s="6245" t="s">
        <v>2183</v>
      </c>
      <c r="B1362" s="6245" t="s">
        <v>14</v>
      </c>
      <c r="C1362" s="6245" t="s">
        <v>5124</v>
      </c>
      <c r="D1362" s="6245" t="s">
        <v>5125</v>
      </c>
      <c r="E1362" s="6245" t="s">
        <v>5126</v>
      </c>
      <c r="F1362" s="6245" t="s">
        <v>5127</v>
      </c>
      <c r="G1362" s="6245" t="s">
        <v>5128</v>
      </c>
      <c r="H1362" s="6245" t="s">
        <v>24</v>
      </c>
      <c r="I1362" s="6245" t="s">
        <v>760</v>
      </c>
    </row>
    <row customHeight="1" ht="11.25">
      <c r="A1363" s="6245" t="s">
        <v>2183</v>
      </c>
      <c r="B1363" s="6245" t="s">
        <v>14</v>
      </c>
      <c r="C1363" s="6245" t="s">
        <v>3245</v>
      </c>
      <c r="D1363" s="6245" t="s">
        <v>3246</v>
      </c>
      <c r="E1363" s="6245" t="s">
        <v>3247</v>
      </c>
      <c r="F1363" s="6245" t="s">
        <v>3248</v>
      </c>
      <c r="G1363" s="6245" t="s">
        <v>24</v>
      </c>
      <c r="H1363" s="6245" t="s">
        <v>24</v>
      </c>
      <c r="I1363" s="6245" t="s">
        <v>760</v>
      </c>
    </row>
    <row customHeight="1" ht="11.25">
      <c r="A1364" s="6245" t="s">
        <v>2183</v>
      </c>
      <c r="B1364" s="6245" t="s">
        <v>14</v>
      </c>
      <c r="C1364" s="6245" t="s">
        <v>3249</v>
      </c>
      <c r="D1364" s="6245" t="s">
        <v>3250</v>
      </c>
      <c r="E1364" s="6245" t="s">
        <v>3251</v>
      </c>
      <c r="F1364" s="6245" t="s">
        <v>2647</v>
      </c>
      <c r="G1364" s="6245" t="s">
        <v>24</v>
      </c>
      <c r="H1364" s="6245" t="s">
        <v>24</v>
      </c>
      <c r="I1364" s="6245" t="s">
        <v>760</v>
      </c>
    </row>
    <row customHeight="1" ht="11.25">
      <c r="A1365" s="6245" t="s">
        <v>2183</v>
      </c>
      <c r="B1365" s="6245" t="s">
        <v>14</v>
      </c>
      <c r="C1365" s="6245" t="s">
        <v>5129</v>
      </c>
      <c r="D1365" s="6245" t="s">
        <v>5130</v>
      </c>
      <c r="E1365" s="6245" t="s">
        <v>5131</v>
      </c>
      <c r="F1365" s="6245" t="s">
        <v>2358</v>
      </c>
      <c r="G1365" s="6245" t="s">
        <v>24</v>
      </c>
      <c r="H1365" s="6245" t="s">
        <v>24</v>
      </c>
      <c r="I1365" s="6245" t="s">
        <v>760</v>
      </c>
    </row>
    <row customHeight="1" ht="11.25">
      <c r="A1366" s="6245" t="s">
        <v>2183</v>
      </c>
      <c r="B1366" s="6245" t="s">
        <v>14</v>
      </c>
      <c r="C1366" s="6245" t="s">
        <v>3255</v>
      </c>
      <c r="D1366" s="6245" t="s">
        <v>3256</v>
      </c>
      <c r="E1366" s="6245" t="s">
        <v>3257</v>
      </c>
      <c r="F1366" s="6245" t="s">
        <v>2818</v>
      </c>
      <c r="G1366" s="6245" t="s">
        <v>3258</v>
      </c>
      <c r="H1366" s="6245" t="s">
        <v>24</v>
      </c>
      <c r="I1366" s="6245" t="s">
        <v>760</v>
      </c>
    </row>
    <row customHeight="1" ht="11.25">
      <c r="A1367" s="6245" t="s">
        <v>2183</v>
      </c>
      <c r="B1367" s="6245" t="s">
        <v>14</v>
      </c>
      <c r="C1367" s="6245" t="s">
        <v>3263</v>
      </c>
      <c r="D1367" s="6245" t="s">
        <v>3264</v>
      </c>
      <c r="E1367" s="6245" t="s">
        <v>3265</v>
      </c>
      <c r="F1367" s="6245" t="s">
        <v>2385</v>
      </c>
      <c r="G1367" s="6245" t="s">
        <v>3266</v>
      </c>
      <c r="H1367" s="6245" t="s">
        <v>24</v>
      </c>
      <c r="I1367" s="6245" t="s">
        <v>760</v>
      </c>
    </row>
    <row customHeight="1" ht="11.25">
      <c r="A1368" s="6245" t="s">
        <v>2183</v>
      </c>
      <c r="B1368" s="6245" t="s">
        <v>14</v>
      </c>
      <c r="C1368" s="6245" t="s">
        <v>3267</v>
      </c>
      <c r="D1368" s="6245" t="s">
        <v>3268</v>
      </c>
      <c r="E1368" s="6245" t="s">
        <v>3269</v>
      </c>
      <c r="F1368" s="6245" t="s">
        <v>2987</v>
      </c>
      <c r="G1368" s="6245" t="s">
        <v>24</v>
      </c>
      <c r="H1368" s="6245" t="s">
        <v>24</v>
      </c>
      <c r="I1368" s="6245" t="s">
        <v>760</v>
      </c>
    </row>
    <row customHeight="1" ht="11.25">
      <c r="A1369" s="6245" t="s">
        <v>2183</v>
      </c>
      <c r="B1369" s="6245" t="s">
        <v>14</v>
      </c>
      <c r="C1369" s="6245" t="s">
        <v>5132</v>
      </c>
      <c r="D1369" s="6245" t="s">
        <v>5133</v>
      </c>
      <c r="E1369" s="6245" t="s">
        <v>5134</v>
      </c>
      <c r="F1369" s="6245" t="s">
        <v>2385</v>
      </c>
      <c r="G1369" s="6245" t="s">
        <v>24</v>
      </c>
      <c r="H1369" s="6245" t="s">
        <v>24</v>
      </c>
      <c r="I1369" s="6245" t="s">
        <v>760</v>
      </c>
    </row>
    <row customHeight="1" ht="11.25">
      <c r="A1370" s="6245" t="s">
        <v>2183</v>
      </c>
      <c r="B1370" s="6245" t="s">
        <v>14</v>
      </c>
      <c r="C1370" s="6245" t="s">
        <v>3270</v>
      </c>
      <c r="D1370" s="6245" t="s">
        <v>3271</v>
      </c>
      <c r="E1370" s="6245" t="s">
        <v>3272</v>
      </c>
      <c r="F1370" s="6245" t="s">
        <v>3273</v>
      </c>
      <c r="G1370" s="6245" t="s">
        <v>24</v>
      </c>
      <c r="H1370" s="6245" t="s">
        <v>24</v>
      </c>
      <c r="I1370" s="6245" t="s">
        <v>760</v>
      </c>
    </row>
    <row customHeight="1" ht="11.25">
      <c r="A1371" s="6245" t="s">
        <v>2183</v>
      </c>
      <c r="B1371" s="6245" t="s">
        <v>14</v>
      </c>
      <c r="C1371" s="6245" t="s">
        <v>3274</v>
      </c>
      <c r="D1371" s="6245" t="s">
        <v>3275</v>
      </c>
      <c r="E1371" s="6245" t="s">
        <v>3276</v>
      </c>
      <c r="F1371" s="6245" t="s">
        <v>2560</v>
      </c>
      <c r="G1371" s="6245" t="s">
        <v>3277</v>
      </c>
      <c r="H1371" s="6245" t="s">
        <v>24</v>
      </c>
      <c r="I1371" s="6245" t="s">
        <v>760</v>
      </c>
    </row>
    <row customHeight="1" ht="11.25">
      <c r="A1372" s="6245" t="s">
        <v>2183</v>
      </c>
      <c r="B1372" s="6245" t="s">
        <v>14</v>
      </c>
      <c r="C1372" s="6245" t="s">
        <v>5135</v>
      </c>
      <c r="D1372" s="6245" t="s">
        <v>5136</v>
      </c>
      <c r="E1372" s="6245" t="s">
        <v>5137</v>
      </c>
      <c r="F1372" s="6245" t="s">
        <v>2385</v>
      </c>
      <c r="G1372" s="6245" t="s">
        <v>24</v>
      </c>
      <c r="H1372" s="6245" t="s">
        <v>24</v>
      </c>
      <c r="I1372" s="6245" t="s">
        <v>760</v>
      </c>
    </row>
    <row customHeight="1" ht="11.25">
      <c r="A1373" s="6245" t="s">
        <v>2183</v>
      </c>
      <c r="B1373" s="6245" t="s">
        <v>14</v>
      </c>
      <c r="C1373" s="6245" t="s">
        <v>3284</v>
      </c>
      <c r="D1373" s="6245" t="s">
        <v>3285</v>
      </c>
      <c r="E1373" s="6245" t="s">
        <v>3286</v>
      </c>
      <c r="F1373" s="6245" t="s">
        <v>2212</v>
      </c>
      <c r="G1373" s="6245" t="s">
        <v>24</v>
      </c>
      <c r="H1373" s="6245" t="s">
        <v>24</v>
      </c>
      <c r="I1373" s="6245" t="s">
        <v>760</v>
      </c>
    </row>
    <row customHeight="1" ht="11.25">
      <c r="A1374" s="6245" t="s">
        <v>2183</v>
      </c>
      <c r="B1374" s="6245" t="s">
        <v>14</v>
      </c>
      <c r="C1374" s="6245" t="s">
        <v>3287</v>
      </c>
      <c r="D1374" s="6245" t="s">
        <v>3288</v>
      </c>
      <c r="E1374" s="6245" t="s">
        <v>3289</v>
      </c>
      <c r="F1374" s="6245" t="s">
        <v>2402</v>
      </c>
      <c r="G1374" s="6245" t="s">
        <v>24</v>
      </c>
      <c r="H1374" s="6245" t="s">
        <v>24</v>
      </c>
      <c r="I1374" s="6245" t="s">
        <v>760</v>
      </c>
    </row>
    <row customHeight="1" ht="11.25">
      <c r="A1375" s="6245" t="s">
        <v>2183</v>
      </c>
      <c r="B1375" s="6245" t="s">
        <v>14</v>
      </c>
      <c r="C1375" s="6245" t="s">
        <v>3290</v>
      </c>
      <c r="D1375" s="6245" t="s">
        <v>3291</v>
      </c>
      <c r="E1375" s="6245" t="s">
        <v>3292</v>
      </c>
      <c r="F1375" s="6245" t="s">
        <v>2212</v>
      </c>
      <c r="G1375" s="6245" t="s">
        <v>24</v>
      </c>
      <c r="H1375" s="6245" t="s">
        <v>24</v>
      </c>
      <c r="I1375" s="6245" t="s">
        <v>760</v>
      </c>
    </row>
    <row customHeight="1" ht="11.25">
      <c r="A1376" s="6245" t="s">
        <v>2183</v>
      </c>
      <c r="B1376" s="6245" t="s">
        <v>14</v>
      </c>
      <c r="C1376" s="6245" t="s">
        <v>3293</v>
      </c>
      <c r="D1376" s="6245" t="s">
        <v>3294</v>
      </c>
      <c r="E1376" s="6245" t="s">
        <v>3295</v>
      </c>
      <c r="F1376" s="6245" t="s">
        <v>2303</v>
      </c>
      <c r="G1376" s="6245" t="s">
        <v>3296</v>
      </c>
      <c r="H1376" s="6245" t="s">
        <v>24</v>
      </c>
      <c r="I1376" s="6245" t="s">
        <v>760</v>
      </c>
    </row>
    <row customHeight="1" ht="11.25">
      <c r="A1377" s="6245" t="s">
        <v>2183</v>
      </c>
      <c r="B1377" s="6245" t="s">
        <v>14</v>
      </c>
      <c r="C1377" s="6245" t="s">
        <v>5138</v>
      </c>
      <c r="D1377" s="6245" t="s">
        <v>5139</v>
      </c>
      <c r="E1377" s="6245" t="s">
        <v>5140</v>
      </c>
      <c r="F1377" s="6245" t="s">
        <v>2197</v>
      </c>
      <c r="G1377" s="6245" t="s">
        <v>2656</v>
      </c>
      <c r="H1377" s="6245" t="s">
        <v>24</v>
      </c>
      <c r="I1377" s="6245" t="s">
        <v>760</v>
      </c>
    </row>
    <row customHeight="1" ht="11.25">
      <c r="A1378" s="6245" t="s">
        <v>2183</v>
      </c>
      <c r="B1378" s="6245" t="s">
        <v>14</v>
      </c>
      <c r="C1378" s="6245" t="s">
        <v>5141</v>
      </c>
      <c r="D1378" s="6245" t="s">
        <v>5142</v>
      </c>
      <c r="E1378" s="6245" t="s">
        <v>5143</v>
      </c>
      <c r="F1378" s="6245" t="s">
        <v>2452</v>
      </c>
      <c r="G1378" s="6245" t="s">
        <v>24</v>
      </c>
      <c r="H1378" s="6245" t="s">
        <v>24</v>
      </c>
      <c r="I1378" s="6245" t="s">
        <v>760</v>
      </c>
    </row>
    <row customHeight="1" ht="11.25">
      <c r="A1379" s="6245" t="s">
        <v>2183</v>
      </c>
      <c r="B1379" s="6245" t="s">
        <v>14</v>
      </c>
      <c r="C1379" s="6245" t="s">
        <v>3300</v>
      </c>
      <c r="D1379" s="6245" t="s">
        <v>3301</v>
      </c>
      <c r="E1379" s="6245" t="s">
        <v>3302</v>
      </c>
      <c r="F1379" s="6245" t="s">
        <v>3075</v>
      </c>
      <c r="G1379" s="6245" t="s">
        <v>24</v>
      </c>
      <c r="H1379" s="6245" t="s">
        <v>24</v>
      </c>
      <c r="I1379" s="6245" t="s">
        <v>760</v>
      </c>
    </row>
    <row customHeight="1" ht="11.25">
      <c r="A1380" s="6245" t="s">
        <v>2183</v>
      </c>
      <c r="B1380" s="6245" t="s">
        <v>14</v>
      </c>
      <c r="C1380" s="6245" t="s">
        <v>3303</v>
      </c>
      <c r="D1380" s="6245" t="s">
        <v>3304</v>
      </c>
      <c r="E1380" s="6245" t="s">
        <v>3305</v>
      </c>
      <c r="F1380" s="6245" t="s">
        <v>2197</v>
      </c>
      <c r="G1380" s="6245" t="s">
        <v>24</v>
      </c>
      <c r="H1380" s="6245" t="s">
        <v>24</v>
      </c>
      <c r="I1380" s="6245" t="s">
        <v>760</v>
      </c>
    </row>
    <row customHeight="1" ht="11.25">
      <c r="A1381" s="6245" t="s">
        <v>2183</v>
      </c>
      <c r="B1381" s="6245" t="s">
        <v>14</v>
      </c>
      <c r="C1381" s="6245" t="s">
        <v>3306</v>
      </c>
      <c r="D1381" s="6245" t="s">
        <v>3307</v>
      </c>
      <c r="E1381" s="6245" t="s">
        <v>3308</v>
      </c>
      <c r="F1381" s="6245" t="s">
        <v>3309</v>
      </c>
      <c r="G1381" s="6245" t="s">
        <v>24</v>
      </c>
      <c r="H1381" s="6245" t="s">
        <v>24</v>
      </c>
      <c r="I1381" s="6245" t="s">
        <v>760</v>
      </c>
    </row>
    <row customHeight="1" ht="11.25">
      <c r="A1382" s="6245" t="s">
        <v>2183</v>
      </c>
      <c r="B1382" s="6245" t="s">
        <v>14</v>
      </c>
      <c r="C1382" s="6245" t="s">
        <v>3315</v>
      </c>
      <c r="D1382" s="6245" t="s">
        <v>3316</v>
      </c>
      <c r="E1382" s="6245" t="s">
        <v>3317</v>
      </c>
      <c r="F1382" s="6245" t="s">
        <v>3318</v>
      </c>
      <c r="G1382" s="6245" t="s">
        <v>24</v>
      </c>
      <c r="H1382" s="6245" t="s">
        <v>24</v>
      </c>
      <c r="I1382" s="6245" t="s">
        <v>760</v>
      </c>
    </row>
    <row customHeight="1" ht="11.25">
      <c r="A1383" s="6245" t="s">
        <v>2183</v>
      </c>
      <c r="B1383" s="6245" t="s">
        <v>14</v>
      </c>
      <c r="C1383" s="6245" t="s">
        <v>3323</v>
      </c>
      <c r="D1383" s="6245" t="s">
        <v>3324</v>
      </c>
      <c r="E1383" s="6245" t="s">
        <v>3325</v>
      </c>
      <c r="F1383" s="6245" t="s">
        <v>2308</v>
      </c>
      <c r="G1383" s="6245" t="s">
        <v>24</v>
      </c>
      <c r="H1383" s="6245" t="s">
        <v>24</v>
      </c>
      <c r="I1383" s="6245" t="s">
        <v>760</v>
      </c>
    </row>
    <row customHeight="1" ht="11.25">
      <c r="A1384" s="6245" t="s">
        <v>2183</v>
      </c>
      <c r="B1384" s="6245" t="s">
        <v>14</v>
      </c>
      <c r="C1384" s="6245" t="s">
        <v>5144</v>
      </c>
      <c r="D1384" s="6245" t="s">
        <v>5145</v>
      </c>
      <c r="E1384" s="6245" t="s">
        <v>2846</v>
      </c>
      <c r="F1384" s="6245" t="s">
        <v>5146</v>
      </c>
      <c r="G1384" s="6245" t="s">
        <v>5147</v>
      </c>
      <c r="H1384" s="6245" t="s">
        <v>24</v>
      </c>
      <c r="I1384" s="6245" t="s">
        <v>760</v>
      </c>
    </row>
    <row customHeight="1" ht="11.25">
      <c r="A1385" s="6245" t="s">
        <v>2183</v>
      </c>
      <c r="B1385" s="6245" t="s">
        <v>14</v>
      </c>
      <c r="C1385" s="6245" t="s">
        <v>5148</v>
      </c>
      <c r="D1385" s="6245" t="s">
        <v>5149</v>
      </c>
      <c r="E1385" s="6245" t="s">
        <v>5150</v>
      </c>
      <c r="F1385" s="6245" t="s">
        <v>2523</v>
      </c>
      <c r="G1385" s="6245" t="s">
        <v>24</v>
      </c>
      <c r="H1385" s="6245" t="s">
        <v>24</v>
      </c>
      <c r="I1385" s="6245" t="s">
        <v>760</v>
      </c>
    </row>
    <row customHeight="1" ht="11.25">
      <c r="A1386" s="6245" t="s">
        <v>2183</v>
      </c>
      <c r="B1386" s="6245" t="s">
        <v>14</v>
      </c>
      <c r="C1386" s="6245" t="s">
        <v>5151</v>
      </c>
      <c r="D1386" s="6245" t="s">
        <v>5152</v>
      </c>
      <c r="E1386" s="6245" t="s">
        <v>5153</v>
      </c>
      <c r="F1386" s="6245" t="s">
        <v>2523</v>
      </c>
      <c r="G1386" s="6245" t="s">
        <v>24</v>
      </c>
      <c r="H1386" s="6245" t="s">
        <v>24</v>
      </c>
      <c r="I1386" s="6245" t="s">
        <v>760</v>
      </c>
    </row>
    <row customHeight="1" ht="11.25">
      <c r="A1387" s="6245" t="s">
        <v>2183</v>
      </c>
      <c r="B1387" s="6245" t="s">
        <v>14</v>
      </c>
      <c r="C1387" s="6245" t="s">
        <v>3329</v>
      </c>
      <c r="D1387" s="6245" t="s">
        <v>3330</v>
      </c>
      <c r="E1387" s="6245" t="s">
        <v>3331</v>
      </c>
      <c r="F1387" s="6245" t="s">
        <v>2268</v>
      </c>
      <c r="G1387" s="6245" t="s">
        <v>3332</v>
      </c>
      <c r="H1387" s="6245" t="s">
        <v>24</v>
      </c>
      <c r="I1387" s="6245" t="s">
        <v>760</v>
      </c>
    </row>
    <row customHeight="1" ht="11.25">
      <c r="A1388" s="6245" t="s">
        <v>2183</v>
      </c>
      <c r="B1388" s="6245" t="s">
        <v>14</v>
      </c>
      <c r="C1388" s="6245" t="s">
        <v>3333</v>
      </c>
      <c r="D1388" s="6245" t="s">
        <v>3334</v>
      </c>
      <c r="E1388" s="6245" t="s">
        <v>3335</v>
      </c>
      <c r="F1388" s="6245" t="s">
        <v>2402</v>
      </c>
      <c r="G1388" s="6245" t="s">
        <v>3336</v>
      </c>
      <c r="H1388" s="6245" t="s">
        <v>24</v>
      </c>
      <c r="I1388" s="6245" t="s">
        <v>760</v>
      </c>
    </row>
    <row customHeight="1" ht="11.25">
      <c r="A1389" s="6245" t="s">
        <v>2183</v>
      </c>
      <c r="B1389" s="6245" t="s">
        <v>14</v>
      </c>
      <c r="C1389" s="6245" t="s">
        <v>5154</v>
      </c>
      <c r="D1389" s="6245" t="s">
        <v>5155</v>
      </c>
      <c r="E1389" s="6245" t="s">
        <v>5156</v>
      </c>
      <c r="F1389" s="6245" t="s">
        <v>2197</v>
      </c>
      <c r="G1389" s="6245" t="s">
        <v>24</v>
      </c>
      <c r="H1389" s="6245" t="s">
        <v>24</v>
      </c>
      <c r="I1389" s="6245" t="s">
        <v>760</v>
      </c>
    </row>
    <row customHeight="1" ht="11.25">
      <c r="A1390" s="6245" t="s">
        <v>2183</v>
      </c>
      <c r="B1390" s="6245" t="s">
        <v>14</v>
      </c>
      <c r="C1390" s="6245" t="s">
        <v>5157</v>
      </c>
      <c r="D1390" s="6245" t="s">
        <v>5158</v>
      </c>
      <c r="E1390" s="6245" t="s">
        <v>5159</v>
      </c>
      <c r="F1390" s="6245" t="s">
        <v>2397</v>
      </c>
      <c r="G1390" s="6245" t="s">
        <v>24</v>
      </c>
      <c r="H1390" s="6245" t="s">
        <v>24</v>
      </c>
      <c r="I1390" s="6245" t="s">
        <v>760</v>
      </c>
    </row>
    <row customHeight="1" ht="11.25">
      <c r="A1391" s="6245" t="s">
        <v>2183</v>
      </c>
      <c r="B1391" s="6245" t="s">
        <v>14</v>
      </c>
      <c r="C1391" s="6245" t="s">
        <v>5160</v>
      </c>
      <c r="D1391" s="6245" t="s">
        <v>5161</v>
      </c>
      <c r="E1391" s="6245" t="s">
        <v>5162</v>
      </c>
      <c r="F1391" s="6245" t="s">
        <v>2212</v>
      </c>
      <c r="G1391" s="6245" t="s">
        <v>24</v>
      </c>
      <c r="H1391" s="6245" t="s">
        <v>24</v>
      </c>
      <c r="I1391" s="6245" t="s">
        <v>760</v>
      </c>
    </row>
    <row customHeight="1" ht="11.25">
      <c r="A1392" s="6245" t="s">
        <v>2183</v>
      </c>
      <c r="B1392" s="6245" t="s">
        <v>14</v>
      </c>
      <c r="C1392" s="6245" t="s">
        <v>5163</v>
      </c>
      <c r="D1392" s="6245" t="s">
        <v>5164</v>
      </c>
      <c r="E1392" s="6245" t="s">
        <v>5165</v>
      </c>
      <c r="F1392" s="6245" t="s">
        <v>2237</v>
      </c>
      <c r="G1392" s="6245" t="s">
        <v>24</v>
      </c>
      <c r="H1392" s="6245" t="s">
        <v>24</v>
      </c>
      <c r="I1392" s="6245" t="s">
        <v>760</v>
      </c>
    </row>
    <row customHeight="1" ht="11.25">
      <c r="A1393" s="6245" t="s">
        <v>2183</v>
      </c>
      <c r="B1393" s="6245" t="s">
        <v>14</v>
      </c>
      <c r="C1393" s="6245" t="s">
        <v>5166</v>
      </c>
      <c r="D1393" s="6245" t="s">
        <v>5167</v>
      </c>
      <c r="E1393" s="6245" t="s">
        <v>5168</v>
      </c>
      <c r="F1393" s="6245" t="s">
        <v>2560</v>
      </c>
      <c r="G1393" s="6245" t="s">
        <v>24</v>
      </c>
      <c r="H1393" s="6245" t="s">
        <v>24</v>
      </c>
      <c r="I1393" s="6245" t="s">
        <v>760</v>
      </c>
    </row>
    <row customHeight="1" ht="11.25">
      <c r="A1394" s="6245" t="s">
        <v>2183</v>
      </c>
      <c r="B1394" s="6245" t="s">
        <v>14</v>
      </c>
      <c r="C1394" s="6245" t="s">
        <v>5169</v>
      </c>
      <c r="D1394" s="6245" t="s">
        <v>5170</v>
      </c>
      <c r="E1394" s="6245" t="s">
        <v>5171</v>
      </c>
      <c r="F1394" s="6245" t="s">
        <v>3697</v>
      </c>
      <c r="G1394" s="6245" t="s">
        <v>24</v>
      </c>
      <c r="H1394" s="6245" t="s">
        <v>24</v>
      </c>
      <c r="I1394" s="6245" t="s">
        <v>760</v>
      </c>
    </row>
    <row customHeight="1" ht="11.25">
      <c r="A1395" s="6245" t="s">
        <v>2183</v>
      </c>
      <c r="B1395" s="6245" t="s">
        <v>14</v>
      </c>
      <c r="C1395" s="6245" t="s">
        <v>5172</v>
      </c>
      <c r="D1395" s="6245" t="s">
        <v>5173</v>
      </c>
      <c r="E1395" s="6245" t="s">
        <v>5174</v>
      </c>
      <c r="F1395" s="6245" t="s">
        <v>2523</v>
      </c>
      <c r="G1395" s="6245" t="s">
        <v>24</v>
      </c>
      <c r="H1395" s="6245" t="s">
        <v>24</v>
      </c>
      <c r="I1395" s="6245" t="s">
        <v>760</v>
      </c>
    </row>
    <row customHeight="1" ht="11.25">
      <c r="A1396" s="6245" t="s">
        <v>2183</v>
      </c>
      <c r="B1396" s="6245" t="s">
        <v>14</v>
      </c>
      <c r="C1396" s="6245" t="s">
        <v>5175</v>
      </c>
      <c r="D1396" s="6245" t="s">
        <v>5176</v>
      </c>
      <c r="E1396" s="6245" t="s">
        <v>5177</v>
      </c>
      <c r="F1396" s="6245" t="s">
        <v>2237</v>
      </c>
      <c r="G1396" s="6245" t="s">
        <v>24</v>
      </c>
      <c r="H1396" s="6245" t="s">
        <v>24</v>
      </c>
      <c r="I1396" s="6245" t="s">
        <v>760</v>
      </c>
    </row>
    <row customHeight="1" ht="11.25">
      <c r="A1397" s="6245" t="s">
        <v>2183</v>
      </c>
      <c r="B1397" s="6245" t="s">
        <v>14</v>
      </c>
      <c r="C1397" s="6245" t="s">
        <v>3363</v>
      </c>
      <c r="D1397" s="6245" t="s">
        <v>3364</v>
      </c>
      <c r="E1397" s="6245" t="s">
        <v>3269</v>
      </c>
      <c r="F1397" s="6245" t="s">
        <v>2397</v>
      </c>
      <c r="G1397" s="6245" t="s">
        <v>24</v>
      </c>
      <c r="H1397" s="6245" t="s">
        <v>24</v>
      </c>
      <c r="I1397" s="6245" t="s">
        <v>760</v>
      </c>
    </row>
    <row customHeight="1" ht="11.25">
      <c r="A1398" s="6245" t="s">
        <v>2183</v>
      </c>
      <c r="B1398" s="6245" t="s">
        <v>14</v>
      </c>
      <c r="C1398" s="6245" t="s">
        <v>5178</v>
      </c>
      <c r="D1398" s="6245" t="s">
        <v>5179</v>
      </c>
      <c r="E1398" s="6245" t="s">
        <v>5180</v>
      </c>
      <c r="F1398" s="6245" t="s">
        <v>2720</v>
      </c>
      <c r="G1398" s="6245" t="s">
        <v>24</v>
      </c>
      <c r="H1398" s="6245" t="s">
        <v>24</v>
      </c>
      <c r="I1398" s="6245" t="s">
        <v>760</v>
      </c>
    </row>
    <row customHeight="1" ht="11.25">
      <c r="A1399" s="6245" t="s">
        <v>2183</v>
      </c>
      <c r="B1399" s="6245" t="s">
        <v>14</v>
      </c>
      <c r="C1399" s="6245" t="s">
        <v>3371</v>
      </c>
      <c r="D1399" s="6245" t="s">
        <v>3372</v>
      </c>
      <c r="E1399" s="6245" t="s">
        <v>3373</v>
      </c>
      <c r="F1399" s="6245" t="s">
        <v>2197</v>
      </c>
      <c r="G1399" s="6245" t="s">
        <v>3374</v>
      </c>
      <c r="H1399" s="6245" t="s">
        <v>24</v>
      </c>
      <c r="I1399" s="6245" t="s">
        <v>760</v>
      </c>
    </row>
    <row customHeight="1" ht="11.25">
      <c r="A1400" s="6245" t="s">
        <v>2183</v>
      </c>
      <c r="B1400" s="6245" t="s">
        <v>14</v>
      </c>
      <c r="C1400" s="6245" t="s">
        <v>3378</v>
      </c>
      <c r="D1400" s="6245" t="s">
        <v>3379</v>
      </c>
      <c r="E1400" s="6245" t="s">
        <v>3380</v>
      </c>
      <c r="F1400" s="6245" t="s">
        <v>2452</v>
      </c>
      <c r="G1400" s="6245" t="s">
        <v>2515</v>
      </c>
      <c r="H1400" s="6245" t="s">
        <v>24</v>
      </c>
      <c r="I1400" s="6245" t="s">
        <v>760</v>
      </c>
    </row>
    <row customHeight="1" ht="11.25">
      <c r="A1401" s="6245" t="s">
        <v>2183</v>
      </c>
      <c r="B1401" s="6245" t="s">
        <v>14</v>
      </c>
      <c r="C1401" s="6245" t="s">
        <v>3381</v>
      </c>
      <c r="D1401" s="6245" t="s">
        <v>3382</v>
      </c>
      <c r="E1401" s="6245" t="s">
        <v>3383</v>
      </c>
      <c r="F1401" s="6245" t="s">
        <v>2690</v>
      </c>
      <c r="G1401" s="6245" t="s">
        <v>3384</v>
      </c>
      <c r="H1401" s="6245" t="s">
        <v>24</v>
      </c>
      <c r="I1401" s="6245" t="s">
        <v>760</v>
      </c>
    </row>
    <row customHeight="1" ht="11.25">
      <c r="A1402" s="6245" t="s">
        <v>2183</v>
      </c>
      <c r="B1402" s="6245" t="s">
        <v>14</v>
      </c>
      <c r="C1402" s="6245" t="s">
        <v>3385</v>
      </c>
      <c r="D1402" s="6245" t="s">
        <v>3386</v>
      </c>
      <c r="E1402" s="6245" t="s">
        <v>3387</v>
      </c>
      <c r="F1402" s="6245" t="s">
        <v>2278</v>
      </c>
      <c r="G1402" s="6245" t="s">
        <v>3388</v>
      </c>
      <c r="H1402" s="6245" t="s">
        <v>24</v>
      </c>
      <c r="I1402" s="6245" t="s">
        <v>760</v>
      </c>
    </row>
    <row customHeight="1" ht="11.25">
      <c r="A1403" s="6245" t="s">
        <v>2183</v>
      </c>
      <c r="B1403" s="6245" t="s">
        <v>14</v>
      </c>
      <c r="C1403" s="6245" t="s">
        <v>4751</v>
      </c>
      <c r="D1403" s="6245" t="s">
        <v>4752</v>
      </c>
      <c r="E1403" s="6245" t="s">
        <v>4753</v>
      </c>
      <c r="F1403" s="6245" t="s">
        <v>3653</v>
      </c>
      <c r="G1403" s="6245" t="s">
        <v>4754</v>
      </c>
      <c r="H1403" s="6245" t="s">
        <v>24</v>
      </c>
      <c r="I1403" s="6245" t="s">
        <v>760</v>
      </c>
    </row>
    <row customHeight="1" ht="11.25">
      <c r="A1404" s="6245" t="s">
        <v>2183</v>
      </c>
      <c r="B1404" s="6245" t="s">
        <v>14</v>
      </c>
      <c r="C1404" s="6245" t="s">
        <v>5181</v>
      </c>
      <c r="D1404" s="6245" t="s">
        <v>5182</v>
      </c>
      <c r="E1404" s="6245" t="s">
        <v>5183</v>
      </c>
      <c r="F1404" s="6245" t="s">
        <v>2303</v>
      </c>
      <c r="G1404" s="6245" t="s">
        <v>24</v>
      </c>
      <c r="H1404" s="6245" t="s">
        <v>24</v>
      </c>
      <c r="I1404" s="6245" t="s">
        <v>760</v>
      </c>
    </row>
    <row customHeight="1" ht="11.25">
      <c r="A1405" s="6245" t="s">
        <v>2183</v>
      </c>
      <c r="B1405" s="6245" t="s">
        <v>14</v>
      </c>
      <c r="C1405" s="6245" t="s">
        <v>5184</v>
      </c>
      <c r="D1405" s="6245" t="s">
        <v>5185</v>
      </c>
      <c r="E1405" s="6245" t="s">
        <v>5186</v>
      </c>
      <c r="F1405" s="6245" t="s">
        <v>2308</v>
      </c>
      <c r="G1405" s="6245" t="s">
        <v>24</v>
      </c>
      <c r="H1405" s="6245" t="s">
        <v>24</v>
      </c>
      <c r="I1405" s="6245" t="s">
        <v>760</v>
      </c>
    </row>
    <row customHeight="1" ht="11.25">
      <c r="A1406" s="6245" t="s">
        <v>2183</v>
      </c>
      <c r="B1406" s="6245" t="s">
        <v>14</v>
      </c>
      <c r="C1406" s="6245" t="s">
        <v>5187</v>
      </c>
      <c r="D1406" s="6245" t="s">
        <v>5188</v>
      </c>
      <c r="E1406" s="6245" t="s">
        <v>5189</v>
      </c>
      <c r="F1406" s="6245" t="s">
        <v>2663</v>
      </c>
      <c r="G1406" s="6245" t="s">
        <v>5190</v>
      </c>
      <c r="H1406" s="6245" t="s">
        <v>24</v>
      </c>
      <c r="I1406" s="6245" t="s">
        <v>760</v>
      </c>
    </row>
    <row customHeight="1" ht="11.25">
      <c r="A1407" s="6245" t="s">
        <v>2183</v>
      </c>
      <c r="B1407" s="6245" t="s">
        <v>14</v>
      </c>
      <c r="C1407" s="6245" t="s">
        <v>3401</v>
      </c>
      <c r="D1407" s="6245" t="s">
        <v>3402</v>
      </c>
      <c r="E1407" s="6245" t="s">
        <v>3403</v>
      </c>
      <c r="F1407" s="6245" t="s">
        <v>2452</v>
      </c>
      <c r="G1407" s="6245" t="s">
        <v>3404</v>
      </c>
      <c r="H1407" s="6245" t="s">
        <v>24</v>
      </c>
      <c r="I1407" s="6245" t="s">
        <v>760</v>
      </c>
    </row>
    <row customHeight="1" ht="11.25">
      <c r="A1408" s="6245" t="s">
        <v>2183</v>
      </c>
      <c r="B1408" s="6245" t="s">
        <v>14</v>
      </c>
      <c r="C1408" s="6245" t="s">
        <v>5191</v>
      </c>
      <c r="D1408" s="6245" t="s">
        <v>5192</v>
      </c>
      <c r="E1408" s="6245" t="s">
        <v>5193</v>
      </c>
      <c r="F1408" s="6245" t="s">
        <v>4784</v>
      </c>
      <c r="G1408" s="6245" t="s">
        <v>24</v>
      </c>
      <c r="H1408" s="6245" t="s">
        <v>24</v>
      </c>
      <c r="I1408" s="6245" t="s">
        <v>760</v>
      </c>
    </row>
    <row customHeight="1" ht="11.25">
      <c r="A1409" s="6245" t="s">
        <v>2183</v>
      </c>
      <c r="B1409" s="6245" t="s">
        <v>14</v>
      </c>
      <c r="C1409" s="6245" t="s">
        <v>5194</v>
      </c>
      <c r="D1409" s="6245" t="s">
        <v>5195</v>
      </c>
      <c r="E1409" s="6245" t="s">
        <v>5196</v>
      </c>
      <c r="F1409" s="6245" t="s">
        <v>2303</v>
      </c>
      <c r="G1409" s="6245" t="s">
        <v>5197</v>
      </c>
      <c r="H1409" s="6245" t="s">
        <v>24</v>
      </c>
      <c r="I1409" s="6245" t="s">
        <v>760</v>
      </c>
    </row>
    <row customHeight="1" ht="11.25">
      <c r="A1410" s="6245" t="s">
        <v>2183</v>
      </c>
      <c r="B1410" s="6245" t="s">
        <v>14</v>
      </c>
      <c r="C1410" s="6245" t="s">
        <v>5198</v>
      </c>
      <c r="D1410" s="6245" t="s">
        <v>5199</v>
      </c>
      <c r="E1410" s="6245" t="s">
        <v>5200</v>
      </c>
      <c r="F1410" s="6245" t="s">
        <v>2197</v>
      </c>
      <c r="G1410" s="6245" t="s">
        <v>5201</v>
      </c>
      <c r="H1410" s="6245" t="s">
        <v>24</v>
      </c>
      <c r="I1410" s="6245" t="s">
        <v>760</v>
      </c>
    </row>
    <row customHeight="1" ht="11.25">
      <c r="A1411" s="6245" t="s">
        <v>2183</v>
      </c>
      <c r="B1411" s="6245" t="s">
        <v>14</v>
      </c>
      <c r="C1411" s="6245" t="s">
        <v>5202</v>
      </c>
      <c r="D1411" s="6245" t="s">
        <v>5203</v>
      </c>
      <c r="E1411" s="6245" t="s">
        <v>5204</v>
      </c>
      <c r="F1411" s="6245" t="s">
        <v>2291</v>
      </c>
      <c r="G1411" s="6245" t="s">
        <v>5205</v>
      </c>
      <c r="H1411" s="6245" t="s">
        <v>24</v>
      </c>
      <c r="I1411" s="6245" t="s">
        <v>760</v>
      </c>
    </row>
    <row customHeight="1" ht="11.25">
      <c r="A1412" s="6245" t="s">
        <v>2183</v>
      </c>
      <c r="B1412" s="6245" t="s">
        <v>14</v>
      </c>
      <c r="C1412" s="6245" t="s">
        <v>3408</v>
      </c>
      <c r="D1412" s="6245" t="s">
        <v>3409</v>
      </c>
      <c r="E1412" s="6245" t="s">
        <v>3410</v>
      </c>
      <c r="F1412" s="6245" t="s">
        <v>2202</v>
      </c>
      <c r="G1412" s="6245" t="s">
        <v>3411</v>
      </c>
      <c r="H1412" s="6245" t="s">
        <v>24</v>
      </c>
      <c r="I1412" s="6245" t="s">
        <v>760</v>
      </c>
    </row>
    <row customHeight="1" ht="11.25">
      <c r="A1413" s="6245" t="s">
        <v>2183</v>
      </c>
      <c r="B1413" s="6245" t="s">
        <v>14</v>
      </c>
      <c r="C1413" s="6245" t="s">
        <v>3419</v>
      </c>
      <c r="D1413" s="6245" t="s">
        <v>3420</v>
      </c>
      <c r="E1413" s="6245" t="s">
        <v>3421</v>
      </c>
      <c r="F1413" s="6245" t="s">
        <v>2278</v>
      </c>
      <c r="G1413" s="6245" t="s">
        <v>24</v>
      </c>
      <c r="H1413" s="6245" t="s">
        <v>24</v>
      </c>
      <c r="I1413" s="6245" t="s">
        <v>760</v>
      </c>
    </row>
    <row customHeight="1" ht="11.25">
      <c r="A1414" s="6245" t="s">
        <v>2183</v>
      </c>
      <c r="B1414" s="6245" t="s">
        <v>14</v>
      </c>
      <c r="C1414" s="6245" t="s">
        <v>5206</v>
      </c>
      <c r="D1414" s="6245" t="s">
        <v>5207</v>
      </c>
      <c r="E1414" s="6245" t="s">
        <v>5208</v>
      </c>
      <c r="F1414" s="6245" t="s">
        <v>2202</v>
      </c>
      <c r="G1414" s="6245" t="s">
        <v>5209</v>
      </c>
      <c r="H1414" s="6245" t="s">
        <v>24</v>
      </c>
      <c r="I1414" s="6245" t="s">
        <v>760</v>
      </c>
    </row>
    <row customHeight="1" ht="11.25">
      <c r="A1415" s="6245" t="s">
        <v>2183</v>
      </c>
      <c r="B1415" s="6245" t="s">
        <v>14</v>
      </c>
      <c r="C1415" s="6245" t="s">
        <v>3425</v>
      </c>
      <c r="D1415" s="6245" t="s">
        <v>3426</v>
      </c>
      <c r="E1415" s="6245" t="s">
        <v>3427</v>
      </c>
      <c r="F1415" s="6245" t="s">
        <v>2217</v>
      </c>
      <c r="G1415" s="6245" t="s">
        <v>2332</v>
      </c>
      <c r="H1415" s="6245" t="s">
        <v>24</v>
      </c>
      <c r="I1415" s="6245" t="s">
        <v>760</v>
      </c>
    </row>
    <row customHeight="1" ht="11.25">
      <c r="A1416" s="6245" t="s">
        <v>2183</v>
      </c>
      <c r="B1416" s="6245" t="s">
        <v>14</v>
      </c>
      <c r="C1416" s="6245" t="s">
        <v>3430</v>
      </c>
      <c r="D1416" s="6245" t="s">
        <v>3426</v>
      </c>
      <c r="E1416" s="6245" t="s">
        <v>3429</v>
      </c>
      <c r="F1416" s="6245" t="s">
        <v>3431</v>
      </c>
      <c r="G1416" s="6245" t="s">
        <v>3432</v>
      </c>
      <c r="H1416" s="6245" t="s">
        <v>24</v>
      </c>
      <c r="I1416" s="6245" t="s">
        <v>760</v>
      </c>
    </row>
    <row customHeight="1" ht="11.25">
      <c r="A1417" s="6245" t="s">
        <v>2183</v>
      </c>
      <c r="B1417" s="6245" t="s">
        <v>14</v>
      </c>
      <c r="C1417" s="6245" t="s">
        <v>3441</v>
      </c>
      <c r="D1417" s="6245" t="s">
        <v>3442</v>
      </c>
      <c r="E1417" s="6245" t="s">
        <v>3443</v>
      </c>
      <c r="F1417" s="6245" t="s">
        <v>2866</v>
      </c>
      <c r="G1417" s="6245" t="s">
        <v>3444</v>
      </c>
      <c r="H1417" s="6245" t="s">
        <v>24</v>
      </c>
      <c r="I1417" s="6245" t="s">
        <v>760</v>
      </c>
    </row>
    <row customHeight="1" ht="11.25">
      <c r="A1418" s="6245" t="s">
        <v>2183</v>
      </c>
      <c r="B1418" s="6245" t="s">
        <v>14</v>
      </c>
      <c r="C1418" s="6245" t="s">
        <v>3445</v>
      </c>
      <c r="D1418" s="6245" t="s">
        <v>3446</v>
      </c>
      <c r="E1418" s="6245" t="s">
        <v>3447</v>
      </c>
      <c r="F1418" s="6245" t="s">
        <v>2197</v>
      </c>
      <c r="G1418" s="6245" t="s">
        <v>24</v>
      </c>
      <c r="H1418" s="6245" t="s">
        <v>24</v>
      </c>
      <c r="I1418" s="6245" t="s">
        <v>760</v>
      </c>
    </row>
    <row customHeight="1" ht="11.25">
      <c r="A1419" s="6245" t="s">
        <v>2183</v>
      </c>
      <c r="B1419" s="6245" t="s">
        <v>14</v>
      </c>
      <c r="C1419" s="6245" t="s">
        <v>5210</v>
      </c>
      <c r="D1419" s="6245" t="s">
        <v>5211</v>
      </c>
      <c r="E1419" s="6245" t="s">
        <v>5212</v>
      </c>
      <c r="F1419" s="6245" t="s">
        <v>5213</v>
      </c>
      <c r="G1419" s="6245" t="s">
        <v>24</v>
      </c>
      <c r="H1419" s="6245" t="s">
        <v>24</v>
      </c>
      <c r="I1419" s="6245" t="s">
        <v>760</v>
      </c>
    </row>
    <row customHeight="1" ht="11.25">
      <c r="A1420" s="6245" t="s">
        <v>2183</v>
      </c>
      <c r="B1420" s="6245" t="s">
        <v>14</v>
      </c>
      <c r="C1420" s="6245" t="s">
        <v>5214</v>
      </c>
      <c r="D1420" s="6245" t="s">
        <v>5215</v>
      </c>
      <c r="E1420" s="6245" t="s">
        <v>5216</v>
      </c>
      <c r="F1420" s="6245" t="s">
        <v>2523</v>
      </c>
      <c r="G1420" s="6245" t="s">
        <v>2332</v>
      </c>
      <c r="H1420" s="6245" t="s">
        <v>24</v>
      </c>
      <c r="I1420" s="6245" t="s">
        <v>760</v>
      </c>
    </row>
    <row customHeight="1" ht="11.25">
      <c r="A1421" s="6245" t="s">
        <v>2183</v>
      </c>
      <c r="B1421" s="6245" t="s">
        <v>14</v>
      </c>
      <c r="C1421" s="6245" t="s">
        <v>5217</v>
      </c>
      <c r="D1421" s="6245" t="s">
        <v>5218</v>
      </c>
      <c r="E1421" s="6245" t="s">
        <v>5219</v>
      </c>
      <c r="F1421" s="6245" t="s">
        <v>2207</v>
      </c>
      <c r="G1421" s="6245" t="s">
        <v>5220</v>
      </c>
      <c r="H1421" s="6245" t="s">
        <v>24</v>
      </c>
      <c r="I1421" s="6245" t="s">
        <v>760</v>
      </c>
    </row>
    <row customHeight="1" ht="11.25">
      <c r="A1422" s="6245" t="s">
        <v>2183</v>
      </c>
      <c r="B1422" s="6245" t="s">
        <v>14</v>
      </c>
      <c r="C1422" s="6245" t="s">
        <v>3459</v>
      </c>
      <c r="D1422" s="6245" t="s">
        <v>3460</v>
      </c>
      <c r="E1422" s="6245" t="s">
        <v>3461</v>
      </c>
      <c r="F1422" s="6245" t="s">
        <v>2268</v>
      </c>
      <c r="G1422" s="6245" t="s">
        <v>24</v>
      </c>
      <c r="H1422" s="6245" t="s">
        <v>24</v>
      </c>
      <c r="I1422" s="6245" t="s">
        <v>760</v>
      </c>
    </row>
    <row customHeight="1" ht="11.25">
      <c r="A1423" s="6245" t="s">
        <v>2183</v>
      </c>
      <c r="B1423" s="6245" t="s">
        <v>14</v>
      </c>
      <c r="C1423" s="6245" t="s">
        <v>3462</v>
      </c>
      <c r="D1423" s="6245" t="s">
        <v>3463</v>
      </c>
      <c r="E1423" s="6245" t="s">
        <v>3464</v>
      </c>
      <c r="F1423" s="6245" t="s">
        <v>2866</v>
      </c>
      <c r="G1423" s="6245" t="s">
        <v>24</v>
      </c>
      <c r="H1423" s="6245" t="s">
        <v>24</v>
      </c>
      <c r="I1423" s="6245" t="s">
        <v>760</v>
      </c>
    </row>
    <row customHeight="1" ht="11.25">
      <c r="A1424" s="6245" t="s">
        <v>2183</v>
      </c>
      <c r="B1424" s="6245" t="s">
        <v>14</v>
      </c>
      <c r="C1424" s="6245" t="s">
        <v>5221</v>
      </c>
      <c r="D1424" s="6245" t="s">
        <v>5222</v>
      </c>
      <c r="E1424" s="6245" t="s">
        <v>5223</v>
      </c>
      <c r="F1424" s="6245" t="s">
        <v>2202</v>
      </c>
      <c r="G1424" s="6245" t="s">
        <v>5224</v>
      </c>
      <c r="H1424" s="6245" t="s">
        <v>5225</v>
      </c>
      <c r="I1424" s="6245" t="s">
        <v>760</v>
      </c>
    </row>
    <row customHeight="1" ht="11.25">
      <c r="A1425" s="6245" t="s">
        <v>2183</v>
      </c>
      <c r="B1425" s="6245" t="s">
        <v>14</v>
      </c>
      <c r="C1425" s="6245" t="s">
        <v>3469</v>
      </c>
      <c r="D1425" s="6245" t="s">
        <v>3470</v>
      </c>
      <c r="E1425" s="6245" t="s">
        <v>3471</v>
      </c>
      <c r="F1425" s="6245" t="s">
        <v>2402</v>
      </c>
      <c r="G1425" s="6245" t="s">
        <v>3472</v>
      </c>
      <c r="H1425" s="6245" t="s">
        <v>24</v>
      </c>
      <c r="I1425" s="6245" t="s">
        <v>760</v>
      </c>
    </row>
    <row customHeight="1" ht="11.25">
      <c r="A1426" s="6245" t="s">
        <v>2183</v>
      </c>
      <c r="B1426" s="6245" t="s">
        <v>14</v>
      </c>
      <c r="C1426" s="6245" t="s">
        <v>5226</v>
      </c>
      <c r="D1426" s="6245" t="s">
        <v>5227</v>
      </c>
      <c r="E1426" s="6245" t="s">
        <v>5228</v>
      </c>
      <c r="F1426" s="6245" t="s">
        <v>2197</v>
      </c>
      <c r="G1426" s="6245" t="s">
        <v>5229</v>
      </c>
      <c r="H1426" s="6245" t="s">
        <v>5230</v>
      </c>
      <c r="I1426" s="6245" t="s">
        <v>760</v>
      </c>
    </row>
    <row customHeight="1" ht="11.25">
      <c r="A1427" s="6245" t="s">
        <v>2183</v>
      </c>
      <c r="B1427" s="6245" t="s">
        <v>14</v>
      </c>
      <c r="C1427" s="6245" t="s">
        <v>5231</v>
      </c>
      <c r="D1427" s="6245" t="s">
        <v>5232</v>
      </c>
      <c r="E1427" s="6245" t="s">
        <v>5233</v>
      </c>
      <c r="F1427" s="6245" t="s">
        <v>2308</v>
      </c>
      <c r="G1427" s="6245" t="s">
        <v>24</v>
      </c>
      <c r="H1427" s="6245" t="s">
        <v>24</v>
      </c>
      <c r="I1427" s="6245" t="s">
        <v>760</v>
      </c>
    </row>
    <row customHeight="1" ht="11.25">
      <c r="A1428" s="6245" t="s">
        <v>2183</v>
      </c>
      <c r="B1428" s="6245" t="s">
        <v>14</v>
      </c>
      <c r="C1428" s="6245" t="s">
        <v>5234</v>
      </c>
      <c r="D1428" s="6245" t="s">
        <v>5235</v>
      </c>
      <c r="E1428" s="6245" t="s">
        <v>5236</v>
      </c>
      <c r="F1428" s="6245" t="s">
        <v>2669</v>
      </c>
      <c r="G1428" s="6245" t="s">
        <v>5237</v>
      </c>
      <c r="H1428" s="6245" t="s">
        <v>24</v>
      </c>
      <c r="I1428" s="6245" t="s">
        <v>760</v>
      </c>
    </row>
    <row customHeight="1" ht="11.25">
      <c r="A1429" s="6245" t="s">
        <v>2183</v>
      </c>
      <c r="B1429" s="6245" t="s">
        <v>14</v>
      </c>
      <c r="C1429" s="6245" t="s">
        <v>5238</v>
      </c>
      <c r="D1429" s="6245" t="s">
        <v>5239</v>
      </c>
      <c r="E1429" s="6245" t="s">
        <v>5240</v>
      </c>
      <c r="F1429" s="6245" t="s">
        <v>5241</v>
      </c>
      <c r="G1429" s="6245" t="s">
        <v>5242</v>
      </c>
      <c r="H1429" s="6245" t="s">
        <v>24</v>
      </c>
      <c r="I1429" s="6245" t="s">
        <v>760</v>
      </c>
    </row>
    <row customHeight="1" ht="11.25">
      <c r="A1430" s="6245" t="s">
        <v>2183</v>
      </c>
      <c r="B1430" s="6245" t="s">
        <v>14</v>
      </c>
      <c r="C1430" s="6245" t="s">
        <v>5243</v>
      </c>
      <c r="D1430" s="6245" t="s">
        <v>5244</v>
      </c>
      <c r="E1430" s="6245" t="s">
        <v>5245</v>
      </c>
      <c r="F1430" s="6245" t="s">
        <v>2369</v>
      </c>
      <c r="G1430" s="6245" t="s">
        <v>5246</v>
      </c>
      <c r="H1430" s="6245" t="s">
        <v>24</v>
      </c>
      <c r="I1430" s="6245" t="s">
        <v>760</v>
      </c>
    </row>
    <row customHeight="1" ht="11.25">
      <c r="A1431" s="6245" t="s">
        <v>2183</v>
      </c>
      <c r="B1431" s="6245" t="s">
        <v>14</v>
      </c>
      <c r="C1431" s="6245" t="s">
        <v>5247</v>
      </c>
      <c r="D1431" s="6245" t="s">
        <v>5248</v>
      </c>
      <c r="E1431" s="6245" t="s">
        <v>5249</v>
      </c>
      <c r="F1431" s="6245" t="s">
        <v>2358</v>
      </c>
      <c r="G1431" s="6245" t="s">
        <v>5250</v>
      </c>
      <c r="H1431" s="6245" t="s">
        <v>24</v>
      </c>
      <c r="I1431" s="6245" t="s">
        <v>760</v>
      </c>
    </row>
    <row customHeight="1" ht="11.25">
      <c r="A1432" s="6245" t="s">
        <v>2183</v>
      </c>
      <c r="B1432" s="6245" t="s">
        <v>14</v>
      </c>
      <c r="C1432" s="6245" t="s">
        <v>5251</v>
      </c>
      <c r="D1432" s="6245" t="s">
        <v>5252</v>
      </c>
      <c r="E1432" s="6245" t="s">
        <v>5253</v>
      </c>
      <c r="F1432" s="6245" t="s">
        <v>2866</v>
      </c>
      <c r="G1432" s="6245" t="s">
        <v>24</v>
      </c>
      <c r="H1432" s="6245" t="s">
        <v>24</v>
      </c>
      <c r="I1432" s="6245" t="s">
        <v>760</v>
      </c>
    </row>
    <row customHeight="1" ht="11.25">
      <c r="A1433" s="6245" t="s">
        <v>2183</v>
      </c>
      <c r="B1433" s="6245" t="s">
        <v>14</v>
      </c>
      <c r="C1433" s="6245" t="s">
        <v>3498</v>
      </c>
      <c r="D1433" s="6245" t="s">
        <v>3499</v>
      </c>
      <c r="E1433" s="6245" t="s">
        <v>3500</v>
      </c>
      <c r="F1433" s="6245" t="s">
        <v>2217</v>
      </c>
      <c r="G1433" s="6245" t="s">
        <v>3501</v>
      </c>
      <c r="H1433" s="6245" t="s">
        <v>24</v>
      </c>
      <c r="I1433" s="6245" t="s">
        <v>760</v>
      </c>
    </row>
    <row customHeight="1" ht="11.25">
      <c r="A1434" s="6245" t="s">
        <v>2183</v>
      </c>
      <c r="B1434" s="6245" t="s">
        <v>14</v>
      </c>
      <c r="C1434" s="6245" t="s">
        <v>5254</v>
      </c>
      <c r="D1434" s="6245" t="s">
        <v>5255</v>
      </c>
      <c r="E1434" s="6245" t="s">
        <v>5256</v>
      </c>
      <c r="F1434" s="6245" t="s">
        <v>3597</v>
      </c>
      <c r="G1434" s="6245" t="s">
        <v>5257</v>
      </c>
      <c r="H1434" s="6245" t="s">
        <v>24</v>
      </c>
      <c r="I1434" s="6245" t="s">
        <v>760</v>
      </c>
    </row>
    <row customHeight="1" ht="11.25">
      <c r="A1435" s="6245" t="s">
        <v>2183</v>
      </c>
      <c r="B1435" s="6245" t="s">
        <v>14</v>
      </c>
      <c r="C1435" s="6245" t="s">
        <v>3506</v>
      </c>
      <c r="D1435" s="6245" t="s">
        <v>3507</v>
      </c>
      <c r="E1435" s="6245" t="s">
        <v>3508</v>
      </c>
      <c r="F1435" s="6245" t="s">
        <v>2278</v>
      </c>
      <c r="G1435" s="6245" t="s">
        <v>24</v>
      </c>
      <c r="H1435" s="6245" t="s">
        <v>24</v>
      </c>
      <c r="I1435" s="6245" t="s">
        <v>760</v>
      </c>
    </row>
    <row customHeight="1" ht="11.25">
      <c r="A1436" s="6245" t="s">
        <v>2183</v>
      </c>
      <c r="B1436" s="6245" t="s">
        <v>14</v>
      </c>
      <c r="C1436" s="6245" t="s">
        <v>3509</v>
      </c>
      <c r="D1436" s="6245" t="s">
        <v>3510</v>
      </c>
      <c r="E1436" s="6245" t="s">
        <v>3511</v>
      </c>
      <c r="F1436" s="6245" t="s">
        <v>2313</v>
      </c>
      <c r="G1436" s="6245" t="s">
        <v>3512</v>
      </c>
      <c r="H1436" s="6245" t="s">
        <v>24</v>
      </c>
      <c r="I1436" s="6245" t="s">
        <v>760</v>
      </c>
    </row>
    <row customHeight="1" ht="11.25">
      <c r="A1437" s="6245" t="s">
        <v>2183</v>
      </c>
      <c r="B1437" s="6245" t="s">
        <v>14</v>
      </c>
      <c r="C1437" s="6245" t="s">
        <v>5258</v>
      </c>
      <c r="D1437" s="6245" t="s">
        <v>5259</v>
      </c>
      <c r="E1437" s="6245" t="s">
        <v>5260</v>
      </c>
      <c r="F1437" s="6245" t="s">
        <v>2327</v>
      </c>
      <c r="G1437" s="6245" t="s">
        <v>5261</v>
      </c>
      <c r="H1437" s="6245" t="s">
        <v>24</v>
      </c>
      <c r="I1437" s="6245" t="s">
        <v>760</v>
      </c>
    </row>
    <row customHeight="1" ht="11.25">
      <c r="A1438" s="6245" t="s">
        <v>2183</v>
      </c>
      <c r="B1438" s="6245" t="s">
        <v>14</v>
      </c>
      <c r="C1438" s="6245" t="s">
        <v>5262</v>
      </c>
      <c r="D1438" s="6245" t="s">
        <v>5263</v>
      </c>
      <c r="E1438" s="6245" t="s">
        <v>5264</v>
      </c>
      <c r="F1438" s="6245" t="s">
        <v>2197</v>
      </c>
      <c r="G1438" s="6245" t="s">
        <v>5265</v>
      </c>
      <c r="H1438" s="6245" t="s">
        <v>24</v>
      </c>
      <c r="I1438" s="6245" t="s">
        <v>760</v>
      </c>
    </row>
    <row customHeight="1" ht="11.25">
      <c r="A1439" s="6245" t="s">
        <v>2183</v>
      </c>
      <c r="B1439" s="6245" t="s">
        <v>14</v>
      </c>
      <c r="C1439" s="6245" t="s">
        <v>5266</v>
      </c>
      <c r="D1439" s="6245" t="s">
        <v>5267</v>
      </c>
      <c r="E1439" s="6245" t="s">
        <v>5268</v>
      </c>
      <c r="F1439" s="6245" t="s">
        <v>2437</v>
      </c>
      <c r="G1439" s="6245" t="s">
        <v>24</v>
      </c>
      <c r="H1439" s="6245" t="s">
        <v>24</v>
      </c>
      <c r="I1439" s="6245" t="s">
        <v>760</v>
      </c>
    </row>
    <row customHeight="1" ht="11.25">
      <c r="A1440" s="6245" t="s">
        <v>2183</v>
      </c>
      <c r="B1440" s="6245" t="s">
        <v>14</v>
      </c>
      <c r="C1440" s="6245" t="s">
        <v>5269</v>
      </c>
      <c r="D1440" s="6245" t="s">
        <v>5270</v>
      </c>
      <c r="E1440" s="6245" t="s">
        <v>5271</v>
      </c>
      <c r="F1440" s="6245" t="s">
        <v>2278</v>
      </c>
      <c r="G1440" s="6245" t="s">
        <v>24</v>
      </c>
      <c r="H1440" s="6245" t="s">
        <v>24</v>
      </c>
      <c r="I1440" s="6245" t="s">
        <v>760</v>
      </c>
    </row>
    <row customHeight="1" ht="11.25">
      <c r="A1441" s="6245" t="s">
        <v>2183</v>
      </c>
      <c r="B1441" s="6245" t="s">
        <v>14</v>
      </c>
      <c r="C1441" s="6245" t="s">
        <v>5272</v>
      </c>
      <c r="D1441" s="6245" t="s">
        <v>3524</v>
      </c>
      <c r="E1441" s="6245" t="s">
        <v>3525</v>
      </c>
      <c r="F1441" s="6245" t="s">
        <v>5273</v>
      </c>
      <c r="G1441" s="6245" t="s">
        <v>24</v>
      </c>
      <c r="H1441" s="6245" t="s">
        <v>24</v>
      </c>
      <c r="I1441" s="6245" t="s">
        <v>760</v>
      </c>
    </row>
    <row customHeight="1" ht="11.25">
      <c r="A1442" s="6245" t="s">
        <v>2183</v>
      </c>
      <c r="B1442" s="6245" t="s">
        <v>14</v>
      </c>
      <c r="C1442" s="6245" t="s">
        <v>5274</v>
      </c>
      <c r="D1442" s="6245" t="s">
        <v>5275</v>
      </c>
      <c r="E1442" s="6245" t="s">
        <v>5276</v>
      </c>
      <c r="F1442" s="6245" t="s">
        <v>2353</v>
      </c>
      <c r="G1442" s="6245" t="s">
        <v>5277</v>
      </c>
      <c r="H1442" s="6245" t="s">
        <v>24</v>
      </c>
      <c r="I1442" s="6245" t="s">
        <v>760</v>
      </c>
    </row>
    <row customHeight="1" ht="11.25">
      <c r="A1443" s="6245" t="s">
        <v>2183</v>
      </c>
      <c r="B1443" s="6245" t="s">
        <v>14</v>
      </c>
      <c r="C1443" s="6245" t="s">
        <v>5278</v>
      </c>
      <c r="D1443" s="6245" t="s">
        <v>5279</v>
      </c>
      <c r="E1443" s="6245" t="s">
        <v>5280</v>
      </c>
      <c r="F1443" s="6245" t="s">
        <v>2291</v>
      </c>
      <c r="G1443" s="6245" t="s">
        <v>5281</v>
      </c>
      <c r="H1443" s="6245" t="s">
        <v>24</v>
      </c>
      <c r="I1443" s="6245" t="s">
        <v>760</v>
      </c>
    </row>
    <row customHeight="1" ht="11.25">
      <c r="A1444" s="6245" t="s">
        <v>2183</v>
      </c>
      <c r="B1444" s="6245" t="s">
        <v>14</v>
      </c>
      <c r="C1444" s="6245" t="s">
        <v>3540</v>
      </c>
      <c r="D1444" s="6245" t="s">
        <v>3541</v>
      </c>
      <c r="E1444" s="6245" t="s">
        <v>3542</v>
      </c>
      <c r="F1444" s="6245" t="s">
        <v>2720</v>
      </c>
      <c r="G1444" s="6245" t="s">
        <v>24</v>
      </c>
      <c r="H1444" s="6245" t="s">
        <v>24</v>
      </c>
      <c r="I1444" s="6245" t="s">
        <v>760</v>
      </c>
    </row>
    <row customHeight="1" ht="11.25">
      <c r="A1445" s="6245" t="s">
        <v>2183</v>
      </c>
      <c r="B1445" s="6245" t="s">
        <v>14</v>
      </c>
      <c r="C1445" s="6245" t="s">
        <v>3543</v>
      </c>
      <c r="D1445" s="6245" t="s">
        <v>3544</v>
      </c>
      <c r="E1445" s="6245" t="s">
        <v>3545</v>
      </c>
      <c r="F1445" s="6245" t="s">
        <v>2197</v>
      </c>
      <c r="G1445" s="6245" t="s">
        <v>3546</v>
      </c>
      <c r="H1445" s="6245" t="s">
        <v>24</v>
      </c>
      <c r="I1445" s="6245" t="s">
        <v>760</v>
      </c>
    </row>
    <row customHeight="1" ht="11.25">
      <c r="A1446" s="6245" t="s">
        <v>2183</v>
      </c>
      <c r="B1446" s="6245" t="s">
        <v>14</v>
      </c>
      <c r="C1446" s="6245" t="s">
        <v>3547</v>
      </c>
      <c r="D1446" s="6245" t="s">
        <v>3548</v>
      </c>
      <c r="E1446" s="6245" t="s">
        <v>3549</v>
      </c>
      <c r="F1446" s="6245" t="s">
        <v>3550</v>
      </c>
      <c r="G1446" s="6245" t="s">
        <v>3455</v>
      </c>
      <c r="H1446" s="6245" t="s">
        <v>24</v>
      </c>
      <c r="I1446" s="6245" t="s">
        <v>760</v>
      </c>
    </row>
    <row customHeight="1" ht="11.25">
      <c r="A1447" s="6245" t="s">
        <v>2183</v>
      </c>
      <c r="B1447" s="6245" t="s">
        <v>14</v>
      </c>
      <c r="C1447" s="6245" t="s">
        <v>5282</v>
      </c>
      <c r="D1447" s="6245" t="s">
        <v>5283</v>
      </c>
      <c r="E1447" s="6245" t="s">
        <v>5284</v>
      </c>
      <c r="F1447" s="6245" t="s">
        <v>2452</v>
      </c>
      <c r="G1447" s="6245" t="s">
        <v>5285</v>
      </c>
      <c r="H1447" s="6245" t="s">
        <v>24</v>
      </c>
      <c r="I1447" s="6245" t="s">
        <v>760</v>
      </c>
    </row>
    <row customHeight="1" ht="11.25">
      <c r="A1448" s="6245" t="s">
        <v>2183</v>
      </c>
      <c r="B1448" s="6245" t="s">
        <v>14</v>
      </c>
      <c r="C1448" s="6245" t="s">
        <v>5286</v>
      </c>
      <c r="D1448" s="6245" t="s">
        <v>5287</v>
      </c>
      <c r="E1448" s="6245" t="s">
        <v>5288</v>
      </c>
      <c r="F1448" s="6245" t="s">
        <v>2823</v>
      </c>
      <c r="G1448" s="6245" t="s">
        <v>5289</v>
      </c>
      <c r="H1448" s="6245" t="s">
        <v>24</v>
      </c>
      <c r="I1448" s="6245" t="s">
        <v>760</v>
      </c>
    </row>
    <row customHeight="1" ht="11.25">
      <c r="A1449" s="6245" t="s">
        <v>2183</v>
      </c>
      <c r="B1449" s="6245" t="s">
        <v>14</v>
      </c>
      <c r="C1449" s="6245" t="s">
        <v>5290</v>
      </c>
      <c r="D1449" s="6245" t="s">
        <v>5291</v>
      </c>
      <c r="E1449" s="6245" t="s">
        <v>5288</v>
      </c>
      <c r="F1449" s="6245" t="s">
        <v>5292</v>
      </c>
      <c r="G1449" s="6245" t="s">
        <v>24</v>
      </c>
      <c r="H1449" s="6245" t="s">
        <v>24</v>
      </c>
      <c r="I1449" s="6245" t="s">
        <v>760</v>
      </c>
    </row>
    <row customHeight="1" ht="11.25">
      <c r="A1450" s="6245" t="s">
        <v>2183</v>
      </c>
      <c r="B1450" s="6245" t="s">
        <v>14</v>
      </c>
      <c r="C1450" s="6245" t="s">
        <v>3551</v>
      </c>
      <c r="D1450" s="6245" t="s">
        <v>3552</v>
      </c>
      <c r="E1450" s="6245" t="s">
        <v>3553</v>
      </c>
      <c r="F1450" s="6245" t="s">
        <v>2586</v>
      </c>
      <c r="G1450" s="6245" t="s">
        <v>24</v>
      </c>
      <c r="H1450" s="6245" t="s">
        <v>24</v>
      </c>
      <c r="I1450" s="6245" t="s">
        <v>760</v>
      </c>
    </row>
    <row customHeight="1" ht="11.25">
      <c r="A1451" s="6245" t="s">
        <v>2183</v>
      </c>
      <c r="B1451" s="6245" t="s">
        <v>14</v>
      </c>
      <c r="C1451" s="6245" t="s">
        <v>3554</v>
      </c>
      <c r="D1451" s="6245" t="s">
        <v>3555</v>
      </c>
      <c r="E1451" s="6245" t="s">
        <v>3556</v>
      </c>
      <c r="F1451" s="6245" t="s">
        <v>2586</v>
      </c>
      <c r="G1451" s="6245" t="s">
        <v>3557</v>
      </c>
      <c r="H1451" s="6245" t="s">
        <v>24</v>
      </c>
      <c r="I1451" s="6245" t="s">
        <v>760</v>
      </c>
    </row>
    <row customHeight="1" ht="11.25">
      <c r="A1452" s="6245" t="s">
        <v>2183</v>
      </c>
      <c r="B1452" s="6245" t="s">
        <v>14</v>
      </c>
      <c r="C1452" s="6245" t="s">
        <v>5293</v>
      </c>
      <c r="D1452" s="6245" t="s">
        <v>3555</v>
      </c>
      <c r="E1452" s="6245" t="s">
        <v>5294</v>
      </c>
      <c r="F1452" s="6245" t="s">
        <v>2866</v>
      </c>
      <c r="G1452" s="6245" t="s">
        <v>24</v>
      </c>
      <c r="H1452" s="6245" t="s">
        <v>24</v>
      </c>
      <c r="I1452" s="6245" t="s">
        <v>760</v>
      </c>
    </row>
    <row customHeight="1" ht="11.25">
      <c r="A1453" s="6245" t="s">
        <v>2183</v>
      </c>
      <c r="B1453" s="6245" t="s">
        <v>14</v>
      </c>
      <c r="C1453" s="6245" t="s">
        <v>3558</v>
      </c>
      <c r="D1453" s="6245" t="s">
        <v>3559</v>
      </c>
      <c r="E1453" s="6245" t="s">
        <v>3560</v>
      </c>
      <c r="F1453" s="6245" t="s">
        <v>2437</v>
      </c>
      <c r="G1453" s="6245" t="s">
        <v>24</v>
      </c>
      <c r="H1453" s="6245" t="s">
        <v>24</v>
      </c>
      <c r="I1453" s="6245" t="s">
        <v>760</v>
      </c>
    </row>
    <row customHeight="1" ht="11.25">
      <c r="A1454" s="6245" t="s">
        <v>2183</v>
      </c>
      <c r="B1454" s="6245" t="s">
        <v>14</v>
      </c>
      <c r="C1454" s="6245" t="s">
        <v>3565</v>
      </c>
      <c r="D1454" s="6245" t="s">
        <v>3566</v>
      </c>
      <c r="E1454" s="6245" t="s">
        <v>3567</v>
      </c>
      <c r="F1454" s="6245" t="s">
        <v>2340</v>
      </c>
      <c r="G1454" s="6245" t="s">
        <v>24</v>
      </c>
      <c r="H1454" s="6245" t="s">
        <v>24</v>
      </c>
      <c r="I1454" s="6245" t="s">
        <v>760</v>
      </c>
    </row>
    <row customHeight="1" ht="11.25">
      <c r="A1455" s="6245" t="s">
        <v>2183</v>
      </c>
      <c r="B1455" s="6245" t="s">
        <v>14</v>
      </c>
      <c r="C1455" s="6245" t="s">
        <v>3568</v>
      </c>
      <c r="D1455" s="6245" t="s">
        <v>3569</v>
      </c>
      <c r="E1455" s="6245" t="s">
        <v>3570</v>
      </c>
      <c r="F1455" s="6245" t="s">
        <v>2720</v>
      </c>
      <c r="G1455" s="6245" t="s">
        <v>24</v>
      </c>
      <c r="H1455" s="6245" t="s">
        <v>24</v>
      </c>
      <c r="I1455" s="6245" t="s">
        <v>760</v>
      </c>
    </row>
    <row customHeight="1" ht="11.25">
      <c r="A1456" s="6245" t="s">
        <v>2183</v>
      </c>
      <c r="B1456" s="6245" t="s">
        <v>14</v>
      </c>
      <c r="C1456" s="6245" t="s">
        <v>5295</v>
      </c>
      <c r="D1456" s="6245" t="s">
        <v>5296</v>
      </c>
      <c r="E1456" s="6245" t="s">
        <v>5297</v>
      </c>
      <c r="F1456" s="6245" t="s">
        <v>2437</v>
      </c>
      <c r="G1456" s="6245" t="s">
        <v>5298</v>
      </c>
      <c r="H1456" s="6245" t="s">
        <v>24</v>
      </c>
      <c r="I1456" s="6245" t="s">
        <v>760</v>
      </c>
    </row>
    <row customHeight="1" ht="11.25">
      <c r="A1457" s="6245" t="s">
        <v>2183</v>
      </c>
      <c r="B1457" s="6245" t="s">
        <v>14</v>
      </c>
      <c r="C1457" s="6245" t="s">
        <v>5299</v>
      </c>
      <c r="D1457" s="6245" t="s">
        <v>5300</v>
      </c>
      <c r="E1457" s="6245" t="s">
        <v>5301</v>
      </c>
      <c r="F1457" s="6245" t="s">
        <v>2278</v>
      </c>
      <c r="G1457" s="6245" t="s">
        <v>5302</v>
      </c>
      <c r="H1457" s="6245" t="s">
        <v>24</v>
      </c>
      <c r="I1457" s="6245" t="s">
        <v>760</v>
      </c>
    </row>
    <row customHeight="1" ht="11.25">
      <c r="A1458" s="6245" t="s">
        <v>2183</v>
      </c>
      <c r="B1458" s="6245" t="s">
        <v>14</v>
      </c>
      <c r="C1458" s="6245" t="s">
        <v>3586</v>
      </c>
      <c r="D1458" s="6245" t="s">
        <v>3587</v>
      </c>
      <c r="E1458" s="6245" t="s">
        <v>3588</v>
      </c>
      <c r="F1458" s="6245" t="s">
        <v>2308</v>
      </c>
      <c r="G1458" s="6245" t="s">
        <v>3589</v>
      </c>
      <c r="H1458" s="6245" t="s">
        <v>24</v>
      </c>
      <c r="I1458" s="6245" t="s">
        <v>760</v>
      </c>
    </row>
    <row customHeight="1" ht="11.25">
      <c r="A1459" s="6245" t="s">
        <v>2183</v>
      </c>
      <c r="B1459" s="6245" t="s">
        <v>14</v>
      </c>
      <c r="C1459" s="6245" t="s">
        <v>3598</v>
      </c>
      <c r="D1459" s="6245" t="s">
        <v>3599</v>
      </c>
      <c r="E1459" s="6245" t="s">
        <v>3600</v>
      </c>
      <c r="F1459" s="6245" t="s">
        <v>2369</v>
      </c>
      <c r="G1459" s="6245" t="s">
        <v>24</v>
      </c>
      <c r="H1459" s="6245" t="s">
        <v>24</v>
      </c>
      <c r="I1459" s="6245" t="s">
        <v>760</v>
      </c>
    </row>
    <row customHeight="1" ht="11.25">
      <c r="A1460" s="6245" t="s">
        <v>2183</v>
      </c>
      <c r="B1460" s="6245" t="s">
        <v>14</v>
      </c>
      <c r="C1460" s="6245" t="s">
        <v>5303</v>
      </c>
      <c r="D1460" s="6245" t="s">
        <v>5304</v>
      </c>
      <c r="E1460" s="6245" t="s">
        <v>5305</v>
      </c>
      <c r="F1460" s="6245" t="s">
        <v>2952</v>
      </c>
      <c r="G1460" s="6245" t="s">
        <v>5306</v>
      </c>
      <c r="H1460" s="6245" t="s">
        <v>24</v>
      </c>
      <c r="I1460" s="6245" t="s">
        <v>760</v>
      </c>
    </row>
    <row customHeight="1" ht="11.25">
      <c r="A1461" s="6245" t="s">
        <v>2183</v>
      </c>
      <c r="B1461" s="6245" t="s">
        <v>14</v>
      </c>
      <c r="C1461" s="6245" t="s">
        <v>5307</v>
      </c>
      <c r="D1461" s="6245" t="s">
        <v>5308</v>
      </c>
      <c r="E1461" s="6245" t="s">
        <v>5309</v>
      </c>
      <c r="F1461" s="6245" t="s">
        <v>2924</v>
      </c>
      <c r="G1461" s="6245" t="s">
        <v>5310</v>
      </c>
      <c r="H1461" s="6245" t="s">
        <v>24</v>
      </c>
      <c r="I1461" s="6245" t="s">
        <v>760</v>
      </c>
    </row>
    <row customHeight="1" ht="11.25">
      <c r="A1462" s="6245" t="s">
        <v>2183</v>
      </c>
      <c r="B1462" s="6245" t="s">
        <v>14</v>
      </c>
      <c r="C1462" s="6245" t="s">
        <v>5311</v>
      </c>
      <c r="D1462" s="6245" t="s">
        <v>5312</v>
      </c>
      <c r="E1462" s="6245" t="s">
        <v>5313</v>
      </c>
      <c r="F1462" s="6245" t="s">
        <v>2303</v>
      </c>
      <c r="G1462" s="6245" t="s">
        <v>24</v>
      </c>
      <c r="H1462" s="6245" t="s">
        <v>24</v>
      </c>
      <c r="I1462" s="6245" t="s">
        <v>760</v>
      </c>
    </row>
    <row customHeight="1" ht="11.25">
      <c r="A1463" s="6245" t="s">
        <v>2183</v>
      </c>
      <c r="B1463" s="6245" t="s">
        <v>14</v>
      </c>
      <c r="C1463" s="6245" t="s">
        <v>5314</v>
      </c>
      <c r="D1463" s="6245" t="s">
        <v>5315</v>
      </c>
      <c r="E1463" s="6245" t="s">
        <v>5316</v>
      </c>
      <c r="F1463" s="6245" t="s">
        <v>5317</v>
      </c>
      <c r="G1463" s="6245" t="s">
        <v>5318</v>
      </c>
      <c r="H1463" s="6245" t="s">
        <v>24</v>
      </c>
      <c r="I1463" s="6245" t="s">
        <v>760</v>
      </c>
    </row>
    <row customHeight="1" ht="11.25">
      <c r="A1464" s="6245" t="s">
        <v>2183</v>
      </c>
      <c r="B1464" s="6245" t="s">
        <v>14</v>
      </c>
      <c r="C1464" s="6245" t="s">
        <v>3617</v>
      </c>
      <c r="D1464" s="6245" t="s">
        <v>3618</v>
      </c>
      <c r="E1464" s="6245" t="s">
        <v>3619</v>
      </c>
      <c r="F1464" s="6245" t="s">
        <v>2560</v>
      </c>
      <c r="G1464" s="6245" t="s">
        <v>3620</v>
      </c>
      <c r="H1464" s="6245" t="s">
        <v>24</v>
      </c>
      <c r="I1464" s="6245" t="s">
        <v>760</v>
      </c>
    </row>
    <row customHeight="1" ht="11.25">
      <c r="A1465" s="6245" t="s">
        <v>2183</v>
      </c>
      <c r="B1465" s="6245" t="s">
        <v>14</v>
      </c>
      <c r="C1465" s="6245" t="s">
        <v>3624</v>
      </c>
      <c r="D1465" s="6245" t="s">
        <v>3625</v>
      </c>
      <c r="E1465" s="6245" t="s">
        <v>3626</v>
      </c>
      <c r="F1465" s="6245" t="s">
        <v>2197</v>
      </c>
      <c r="G1465" s="6245" t="s">
        <v>3627</v>
      </c>
      <c r="H1465" s="6245" t="s">
        <v>24</v>
      </c>
      <c r="I1465" s="6245" t="s">
        <v>760</v>
      </c>
    </row>
    <row customHeight="1" ht="11.25">
      <c r="A1466" s="6245" t="s">
        <v>2183</v>
      </c>
      <c r="B1466" s="6245" t="s">
        <v>14</v>
      </c>
      <c r="C1466" s="6245" t="s">
        <v>5319</v>
      </c>
      <c r="D1466" s="6245" t="s">
        <v>5320</v>
      </c>
      <c r="E1466" s="6245" t="s">
        <v>5321</v>
      </c>
      <c r="F1466" s="6245" t="s">
        <v>2237</v>
      </c>
      <c r="G1466" s="6245" t="s">
        <v>5322</v>
      </c>
      <c r="H1466" s="6245" t="s">
        <v>24</v>
      </c>
      <c r="I1466" s="6245" t="s">
        <v>760</v>
      </c>
    </row>
    <row customHeight="1" ht="11.25">
      <c r="A1467" s="6245" t="s">
        <v>2183</v>
      </c>
      <c r="B1467" s="6245" t="s">
        <v>14</v>
      </c>
      <c r="C1467" s="6245" t="s">
        <v>3632</v>
      </c>
      <c r="D1467" s="6245" t="s">
        <v>3633</v>
      </c>
      <c r="E1467" s="6245" t="s">
        <v>3634</v>
      </c>
      <c r="F1467" s="6245" t="s">
        <v>2291</v>
      </c>
      <c r="G1467" s="6245" t="s">
        <v>3635</v>
      </c>
      <c r="H1467" s="6245" t="s">
        <v>24</v>
      </c>
      <c r="I1467" s="6245" t="s">
        <v>760</v>
      </c>
    </row>
    <row customHeight="1" ht="11.25">
      <c r="A1468" s="6245" t="s">
        <v>2183</v>
      </c>
      <c r="B1468" s="6245" t="s">
        <v>14</v>
      </c>
      <c r="C1468" s="6245" t="s">
        <v>5323</v>
      </c>
      <c r="D1468" s="6245" t="s">
        <v>5324</v>
      </c>
      <c r="E1468" s="6245" t="s">
        <v>5325</v>
      </c>
      <c r="F1468" s="6245" t="s">
        <v>2523</v>
      </c>
      <c r="G1468" s="6245" t="s">
        <v>24</v>
      </c>
      <c r="H1468" s="6245" t="s">
        <v>24</v>
      </c>
      <c r="I1468" s="6245" t="s">
        <v>760</v>
      </c>
    </row>
    <row customHeight="1" ht="11.25">
      <c r="A1469" s="6245" t="s">
        <v>2183</v>
      </c>
      <c r="B1469" s="6245" t="s">
        <v>14</v>
      </c>
      <c r="C1469" s="6245" t="s">
        <v>3636</v>
      </c>
      <c r="D1469" s="6245" t="s">
        <v>3637</v>
      </c>
      <c r="E1469" s="6245" t="s">
        <v>3638</v>
      </c>
      <c r="F1469" s="6245" t="s">
        <v>2278</v>
      </c>
      <c r="G1469" s="6245" t="s">
        <v>3639</v>
      </c>
      <c r="H1469" s="6245" t="s">
        <v>24</v>
      </c>
      <c r="I1469" s="6245" t="s">
        <v>760</v>
      </c>
    </row>
    <row customHeight="1" ht="11.25">
      <c r="A1470" s="6245" t="s">
        <v>2183</v>
      </c>
      <c r="B1470" s="6245" t="s">
        <v>14</v>
      </c>
      <c r="C1470" s="6245" t="s">
        <v>5326</v>
      </c>
      <c r="D1470" s="6245" t="s">
        <v>5327</v>
      </c>
      <c r="E1470" s="6245" t="s">
        <v>5328</v>
      </c>
      <c r="F1470" s="6245" t="s">
        <v>3085</v>
      </c>
      <c r="G1470" s="6245" t="s">
        <v>24</v>
      </c>
      <c r="H1470" s="6245" t="s">
        <v>24</v>
      </c>
      <c r="I1470" s="6245" t="s">
        <v>760</v>
      </c>
    </row>
    <row customHeight="1" ht="11.25">
      <c r="A1471" s="6245" t="s">
        <v>2183</v>
      </c>
      <c r="B1471" s="6245" t="s">
        <v>14</v>
      </c>
      <c r="C1471" s="6245" t="s">
        <v>3643</v>
      </c>
      <c r="D1471" s="6245" t="s">
        <v>3644</v>
      </c>
      <c r="E1471" s="6245" t="s">
        <v>3645</v>
      </c>
      <c r="F1471" s="6245" t="s">
        <v>3122</v>
      </c>
      <c r="G1471" s="6245" t="s">
        <v>24</v>
      </c>
      <c r="H1471" s="6245" t="s">
        <v>24</v>
      </c>
      <c r="I1471" s="6245" t="s">
        <v>760</v>
      </c>
    </row>
    <row customHeight="1" ht="11.25">
      <c r="A1472" s="6245" t="s">
        <v>2183</v>
      </c>
      <c r="B1472" s="6245" t="s">
        <v>14</v>
      </c>
      <c r="C1472" s="6245" t="s">
        <v>5329</v>
      </c>
      <c r="D1472" s="6245" t="s">
        <v>5330</v>
      </c>
      <c r="E1472" s="6245" t="s">
        <v>5331</v>
      </c>
      <c r="F1472" s="6245" t="s">
        <v>5332</v>
      </c>
      <c r="G1472" s="6245" t="s">
        <v>5333</v>
      </c>
      <c r="H1472" s="6245" t="s">
        <v>24</v>
      </c>
      <c r="I1472" s="6245" t="s">
        <v>760</v>
      </c>
    </row>
    <row customHeight="1" ht="11.25">
      <c r="A1473" s="6245" t="s">
        <v>2183</v>
      </c>
      <c r="B1473" s="6245" t="s">
        <v>14</v>
      </c>
      <c r="C1473" s="6245" t="s">
        <v>5334</v>
      </c>
      <c r="D1473" s="6245" t="s">
        <v>5335</v>
      </c>
      <c r="E1473" s="6245" t="s">
        <v>5336</v>
      </c>
      <c r="F1473" s="6245" t="s">
        <v>2197</v>
      </c>
      <c r="G1473" s="6245" t="s">
        <v>5337</v>
      </c>
      <c r="H1473" s="6245" t="s">
        <v>24</v>
      </c>
      <c r="I1473" s="6245" t="s">
        <v>760</v>
      </c>
    </row>
    <row customHeight="1" ht="11.25">
      <c r="A1474" s="6245" t="s">
        <v>2183</v>
      </c>
      <c r="B1474" s="6245" t="s">
        <v>14</v>
      </c>
      <c r="C1474" s="6245" t="s">
        <v>5338</v>
      </c>
      <c r="D1474" s="6245" t="s">
        <v>5339</v>
      </c>
      <c r="E1474" s="6245" t="s">
        <v>5340</v>
      </c>
      <c r="F1474" s="6245" t="s">
        <v>2586</v>
      </c>
      <c r="G1474" s="6245" t="s">
        <v>5341</v>
      </c>
      <c r="H1474" s="6245" t="s">
        <v>24</v>
      </c>
      <c r="I1474" s="6245" t="s">
        <v>760</v>
      </c>
    </row>
    <row customHeight="1" ht="11.25">
      <c r="A1475" s="6245" t="s">
        <v>2183</v>
      </c>
      <c r="B1475" s="6245" t="s">
        <v>14</v>
      </c>
      <c r="C1475" s="6245" t="s">
        <v>3650</v>
      </c>
      <c r="D1475" s="6245" t="s">
        <v>3651</v>
      </c>
      <c r="E1475" s="6245" t="s">
        <v>3652</v>
      </c>
      <c r="F1475" s="6245" t="s">
        <v>3653</v>
      </c>
      <c r="G1475" s="6245" t="s">
        <v>3654</v>
      </c>
      <c r="H1475" s="6245" t="s">
        <v>24</v>
      </c>
      <c r="I1475" s="6245" t="s">
        <v>760</v>
      </c>
    </row>
    <row customHeight="1" ht="11.25">
      <c r="A1476" s="6245" t="s">
        <v>2183</v>
      </c>
      <c r="B1476" s="6245" t="s">
        <v>14</v>
      </c>
      <c r="C1476" s="6245" t="s">
        <v>5342</v>
      </c>
      <c r="D1476" s="6245" t="s">
        <v>5343</v>
      </c>
      <c r="E1476" s="6245" t="s">
        <v>5344</v>
      </c>
      <c r="F1476" s="6245" t="s">
        <v>2197</v>
      </c>
      <c r="G1476" s="6245" t="s">
        <v>24</v>
      </c>
      <c r="H1476" s="6245" t="s">
        <v>24</v>
      </c>
      <c r="I1476" s="6245" t="s">
        <v>760</v>
      </c>
    </row>
    <row customHeight="1" ht="11.25">
      <c r="A1477" s="6245" t="s">
        <v>2183</v>
      </c>
      <c r="B1477" s="6245" t="s">
        <v>14</v>
      </c>
      <c r="C1477" s="6245" t="s">
        <v>3655</v>
      </c>
      <c r="D1477" s="6245" t="s">
        <v>3656</v>
      </c>
      <c r="E1477" s="6245" t="s">
        <v>3657</v>
      </c>
      <c r="F1477" s="6245" t="s">
        <v>2560</v>
      </c>
      <c r="G1477" s="6245" t="s">
        <v>3658</v>
      </c>
      <c r="H1477" s="6245" t="s">
        <v>24</v>
      </c>
      <c r="I1477" s="6245" t="s">
        <v>760</v>
      </c>
    </row>
    <row customHeight="1" ht="11.25">
      <c r="A1478" s="6245" t="s">
        <v>2183</v>
      </c>
      <c r="B1478" s="6245" t="s">
        <v>14</v>
      </c>
      <c r="C1478" s="6245" t="s">
        <v>5345</v>
      </c>
      <c r="D1478" s="6245" t="s">
        <v>5346</v>
      </c>
      <c r="E1478" s="6245" t="s">
        <v>5347</v>
      </c>
      <c r="F1478" s="6245" t="s">
        <v>2523</v>
      </c>
      <c r="G1478" s="6245" t="s">
        <v>5348</v>
      </c>
      <c r="H1478" s="6245" t="s">
        <v>24</v>
      </c>
      <c r="I1478" s="6245" t="s">
        <v>760</v>
      </c>
    </row>
    <row customHeight="1" ht="11.25">
      <c r="A1479" s="6245" t="s">
        <v>2183</v>
      </c>
      <c r="B1479" s="6245" t="s">
        <v>14</v>
      </c>
      <c r="C1479" s="6245" t="s">
        <v>5349</v>
      </c>
      <c r="D1479" s="6245" t="s">
        <v>5350</v>
      </c>
      <c r="E1479" s="6245" t="s">
        <v>5351</v>
      </c>
      <c r="F1479" s="6245" t="s">
        <v>4493</v>
      </c>
      <c r="G1479" s="6245" t="s">
        <v>5352</v>
      </c>
      <c r="H1479" s="6245" t="s">
        <v>24</v>
      </c>
      <c r="I1479" s="6245" t="s">
        <v>760</v>
      </c>
    </row>
    <row customHeight="1" ht="11.25">
      <c r="A1480" s="6245" t="s">
        <v>2183</v>
      </c>
      <c r="B1480" s="6245" t="s">
        <v>14</v>
      </c>
      <c r="C1480" s="6245" t="s">
        <v>5353</v>
      </c>
      <c r="D1480" s="6245" t="s">
        <v>5354</v>
      </c>
      <c r="E1480" s="6245" t="s">
        <v>5355</v>
      </c>
      <c r="F1480" s="6245" t="s">
        <v>2437</v>
      </c>
      <c r="G1480" s="6245" t="s">
        <v>24</v>
      </c>
      <c r="H1480" s="6245" t="s">
        <v>24</v>
      </c>
      <c r="I1480" s="6245" t="s">
        <v>760</v>
      </c>
    </row>
    <row customHeight="1" ht="11.25">
      <c r="A1481" s="6245" t="s">
        <v>2183</v>
      </c>
      <c r="B1481" s="6245" t="s">
        <v>14</v>
      </c>
      <c r="C1481" s="6245" t="s">
        <v>3663</v>
      </c>
      <c r="D1481" s="6245" t="s">
        <v>3664</v>
      </c>
      <c r="E1481" s="6245" t="s">
        <v>3665</v>
      </c>
      <c r="F1481" s="6245" t="s">
        <v>2523</v>
      </c>
      <c r="G1481" s="6245" t="s">
        <v>3666</v>
      </c>
      <c r="H1481" s="6245" t="s">
        <v>24</v>
      </c>
      <c r="I1481" s="6245" t="s">
        <v>760</v>
      </c>
    </row>
    <row customHeight="1" ht="11.25">
      <c r="A1482" s="6245" t="s">
        <v>2183</v>
      </c>
      <c r="B1482" s="6245" t="s">
        <v>14</v>
      </c>
      <c r="C1482" s="6245" t="s">
        <v>5356</v>
      </c>
      <c r="D1482" s="6245" t="s">
        <v>5357</v>
      </c>
      <c r="E1482" s="6245" t="s">
        <v>5358</v>
      </c>
      <c r="F1482" s="6245" t="s">
        <v>2866</v>
      </c>
      <c r="G1482" s="6245" t="s">
        <v>5359</v>
      </c>
      <c r="H1482" s="6245" t="s">
        <v>24</v>
      </c>
      <c r="I1482" s="6245" t="s">
        <v>760</v>
      </c>
    </row>
    <row customHeight="1" ht="11.25">
      <c r="A1483" s="6245" t="s">
        <v>2183</v>
      </c>
      <c r="B1483" s="6245" t="s">
        <v>14</v>
      </c>
      <c r="C1483" s="6245" t="s">
        <v>5360</v>
      </c>
      <c r="D1483" s="6245" t="s">
        <v>5361</v>
      </c>
      <c r="E1483" s="6245" t="s">
        <v>5362</v>
      </c>
      <c r="F1483" s="6245" t="s">
        <v>2402</v>
      </c>
      <c r="G1483" s="6245" t="s">
        <v>5363</v>
      </c>
      <c r="H1483" s="6245" t="s">
        <v>24</v>
      </c>
      <c r="I1483" s="6245" t="s">
        <v>760</v>
      </c>
    </row>
    <row customHeight="1" ht="11.25">
      <c r="A1484" s="6245" t="s">
        <v>2183</v>
      </c>
      <c r="B1484" s="6245" t="s">
        <v>14</v>
      </c>
      <c r="C1484" s="6245" t="s">
        <v>5364</v>
      </c>
      <c r="D1484" s="6245" t="s">
        <v>5365</v>
      </c>
      <c r="E1484" s="6245" t="s">
        <v>5366</v>
      </c>
      <c r="F1484" s="6245" t="s">
        <v>2202</v>
      </c>
      <c r="G1484" s="6245" t="s">
        <v>24</v>
      </c>
      <c r="H1484" s="6245" t="s">
        <v>24</v>
      </c>
      <c r="I1484" s="6245" t="s">
        <v>760</v>
      </c>
    </row>
    <row customHeight="1" ht="11.25">
      <c r="A1485" s="6245" t="s">
        <v>2183</v>
      </c>
      <c r="B1485" s="6245" t="s">
        <v>14</v>
      </c>
      <c r="C1485" s="6245" t="s">
        <v>5367</v>
      </c>
      <c r="D1485" s="6245" t="s">
        <v>5368</v>
      </c>
      <c r="E1485" s="6245" t="s">
        <v>5369</v>
      </c>
      <c r="F1485" s="6245" t="s">
        <v>2197</v>
      </c>
      <c r="G1485" s="6245" t="s">
        <v>24</v>
      </c>
      <c r="H1485" s="6245" t="s">
        <v>24</v>
      </c>
      <c r="I1485" s="6245" t="s">
        <v>760</v>
      </c>
    </row>
    <row customHeight="1" ht="11.25">
      <c r="A1486" s="6245" t="s">
        <v>2183</v>
      </c>
      <c r="B1486" s="6245" t="s">
        <v>14</v>
      </c>
      <c r="C1486" s="6245" t="s">
        <v>3670</v>
      </c>
      <c r="D1486" s="6245" t="s">
        <v>3671</v>
      </c>
      <c r="E1486" s="6245" t="s">
        <v>3672</v>
      </c>
      <c r="F1486" s="6245" t="s">
        <v>2318</v>
      </c>
      <c r="G1486" s="6245" t="s">
        <v>24</v>
      </c>
      <c r="H1486" s="6245" t="s">
        <v>24</v>
      </c>
      <c r="I1486" s="6245" t="s">
        <v>760</v>
      </c>
    </row>
    <row customHeight="1" ht="11.25">
      <c r="A1487" s="6245" t="s">
        <v>2183</v>
      </c>
      <c r="B1487" s="6245" t="s">
        <v>14</v>
      </c>
      <c r="C1487" s="6245" t="s">
        <v>3673</v>
      </c>
      <c r="D1487" s="6245" t="s">
        <v>3674</v>
      </c>
      <c r="E1487" s="6245" t="s">
        <v>3675</v>
      </c>
      <c r="F1487" s="6245" t="s">
        <v>3676</v>
      </c>
      <c r="G1487" s="6245" t="s">
        <v>24</v>
      </c>
      <c r="H1487" s="6245" t="s">
        <v>24</v>
      </c>
      <c r="I1487" s="6245" t="s">
        <v>760</v>
      </c>
    </row>
    <row customHeight="1" ht="11.25">
      <c r="A1488" s="6245" t="s">
        <v>2183</v>
      </c>
      <c r="B1488" s="6245" t="s">
        <v>14</v>
      </c>
      <c r="C1488" s="6245" t="s">
        <v>3677</v>
      </c>
      <c r="D1488" s="6245" t="s">
        <v>3678</v>
      </c>
      <c r="E1488" s="6245" t="s">
        <v>3679</v>
      </c>
      <c r="F1488" s="6245" t="s">
        <v>2452</v>
      </c>
      <c r="G1488" s="6245" t="s">
        <v>24</v>
      </c>
      <c r="H1488" s="6245" t="s">
        <v>24</v>
      </c>
      <c r="I1488" s="6245" t="s">
        <v>760</v>
      </c>
    </row>
    <row customHeight="1" ht="11.25">
      <c r="A1489" s="6245" t="s">
        <v>2183</v>
      </c>
      <c r="B1489" s="6245" t="s">
        <v>14</v>
      </c>
      <c r="C1489" s="6245" t="s">
        <v>3680</v>
      </c>
      <c r="D1489" s="6245" t="s">
        <v>3681</v>
      </c>
      <c r="E1489" s="6245" t="s">
        <v>3682</v>
      </c>
      <c r="F1489" s="6245" t="s">
        <v>2749</v>
      </c>
      <c r="G1489" s="6245" t="s">
        <v>24</v>
      </c>
      <c r="H1489" s="6245" t="s">
        <v>24</v>
      </c>
      <c r="I1489" s="6245" t="s">
        <v>760</v>
      </c>
    </row>
    <row customHeight="1" ht="11.25">
      <c r="A1490" s="6245" t="s">
        <v>2183</v>
      </c>
      <c r="B1490" s="6245" t="s">
        <v>14</v>
      </c>
      <c r="C1490" s="6245" t="s">
        <v>3686</v>
      </c>
      <c r="D1490" s="6245" t="s">
        <v>3687</v>
      </c>
      <c r="E1490" s="6245" t="s">
        <v>3688</v>
      </c>
      <c r="F1490" s="6245" t="s">
        <v>2369</v>
      </c>
      <c r="G1490" s="6245" t="s">
        <v>3689</v>
      </c>
      <c r="H1490" s="6245" t="s">
        <v>24</v>
      </c>
      <c r="I1490" s="6245" t="s">
        <v>760</v>
      </c>
    </row>
    <row customHeight="1" ht="11.25">
      <c r="A1491" s="6245" t="s">
        <v>2183</v>
      </c>
      <c r="B1491" s="6245" t="s">
        <v>14</v>
      </c>
      <c r="C1491" s="6245" t="s">
        <v>3690</v>
      </c>
      <c r="D1491" s="6245" t="s">
        <v>3691</v>
      </c>
      <c r="E1491" s="6245" t="s">
        <v>3692</v>
      </c>
      <c r="F1491" s="6245" t="s">
        <v>2385</v>
      </c>
      <c r="G1491" s="6245" t="s">
        <v>3693</v>
      </c>
      <c r="H1491" s="6245" t="s">
        <v>24</v>
      </c>
      <c r="I1491" s="6245" t="s">
        <v>760</v>
      </c>
    </row>
    <row customHeight="1" ht="11.25">
      <c r="A1492" s="6245" t="s">
        <v>2183</v>
      </c>
      <c r="B1492" s="6245" t="s">
        <v>14</v>
      </c>
      <c r="C1492" s="6245" t="s">
        <v>5370</v>
      </c>
      <c r="D1492" s="6245" t="s">
        <v>5371</v>
      </c>
      <c r="E1492" s="6245" t="s">
        <v>5372</v>
      </c>
      <c r="F1492" s="6245" t="s">
        <v>2197</v>
      </c>
      <c r="G1492" s="6245" t="s">
        <v>5373</v>
      </c>
      <c r="H1492" s="6245" t="s">
        <v>24</v>
      </c>
      <c r="I1492" s="6245" t="s">
        <v>760</v>
      </c>
    </row>
    <row customHeight="1" ht="11.25">
      <c r="A1493" s="6245" t="s">
        <v>2183</v>
      </c>
      <c r="B1493" s="6245" t="s">
        <v>14</v>
      </c>
      <c r="C1493" s="6245" t="s">
        <v>5374</v>
      </c>
      <c r="D1493" s="6245" t="s">
        <v>5375</v>
      </c>
      <c r="E1493" s="6245" t="s">
        <v>5376</v>
      </c>
      <c r="F1493" s="6245" t="s">
        <v>2278</v>
      </c>
      <c r="G1493" s="6245" t="s">
        <v>5377</v>
      </c>
      <c r="H1493" s="6245" t="s">
        <v>24</v>
      </c>
      <c r="I1493" s="6245" t="s">
        <v>760</v>
      </c>
    </row>
    <row customHeight="1" ht="11.25">
      <c r="A1494" s="6245" t="s">
        <v>2183</v>
      </c>
      <c r="B1494" s="6245" t="s">
        <v>14</v>
      </c>
      <c r="C1494" s="6245" t="s">
        <v>5378</v>
      </c>
      <c r="D1494" s="6245" t="s">
        <v>5379</v>
      </c>
      <c r="E1494" s="6245" t="s">
        <v>5380</v>
      </c>
      <c r="F1494" s="6245" t="s">
        <v>2308</v>
      </c>
      <c r="G1494" s="6245" t="s">
        <v>5381</v>
      </c>
      <c r="H1494" s="6245" t="s">
        <v>24</v>
      </c>
      <c r="I1494" s="6245" t="s">
        <v>760</v>
      </c>
    </row>
    <row customHeight="1" ht="11.25">
      <c r="A1495" s="6245" t="s">
        <v>2183</v>
      </c>
      <c r="B1495" s="6245" t="s">
        <v>14</v>
      </c>
      <c r="C1495" s="6245" t="s">
        <v>5382</v>
      </c>
      <c r="D1495" s="6245" t="s">
        <v>5383</v>
      </c>
      <c r="E1495" s="6245" t="s">
        <v>5384</v>
      </c>
      <c r="F1495" s="6245" t="s">
        <v>2197</v>
      </c>
      <c r="G1495" s="6245" t="s">
        <v>5385</v>
      </c>
      <c r="H1495" s="6245" t="s">
        <v>24</v>
      </c>
      <c r="I1495" s="6245" t="s">
        <v>760</v>
      </c>
    </row>
    <row customHeight="1" ht="11.25">
      <c r="A1496" s="6245" t="s">
        <v>2183</v>
      </c>
      <c r="B1496" s="6245" t="s">
        <v>14</v>
      </c>
      <c r="C1496" s="6245" t="s">
        <v>5386</v>
      </c>
      <c r="D1496" s="6245" t="s">
        <v>5387</v>
      </c>
      <c r="E1496" s="6245" t="s">
        <v>5388</v>
      </c>
      <c r="F1496" s="6245" t="s">
        <v>2202</v>
      </c>
      <c r="G1496" s="6245" t="s">
        <v>5389</v>
      </c>
      <c r="H1496" s="6245" t="s">
        <v>24</v>
      </c>
      <c r="I1496" s="6245" t="s">
        <v>760</v>
      </c>
    </row>
    <row customHeight="1" ht="11.25">
      <c r="A1497" s="6245" t="s">
        <v>2183</v>
      </c>
      <c r="B1497" s="6245" t="s">
        <v>14</v>
      </c>
      <c r="C1497" s="6245" t="s">
        <v>5390</v>
      </c>
      <c r="D1497" s="6245" t="s">
        <v>5391</v>
      </c>
      <c r="E1497" s="6245" t="s">
        <v>5392</v>
      </c>
      <c r="F1497" s="6245" t="s">
        <v>2202</v>
      </c>
      <c r="G1497" s="6245" t="s">
        <v>5393</v>
      </c>
      <c r="H1497" s="6245" t="s">
        <v>24</v>
      </c>
      <c r="I1497" s="6245" t="s">
        <v>760</v>
      </c>
    </row>
    <row customHeight="1" ht="11.25">
      <c r="A1498" s="6245" t="s">
        <v>2183</v>
      </c>
      <c r="B1498" s="6245" t="s">
        <v>14</v>
      </c>
      <c r="C1498" s="6245" t="s">
        <v>5394</v>
      </c>
      <c r="D1498" s="6245" t="s">
        <v>5395</v>
      </c>
      <c r="E1498" s="6245" t="s">
        <v>5396</v>
      </c>
      <c r="F1498" s="6245" t="s">
        <v>2278</v>
      </c>
      <c r="G1498" s="6245" t="s">
        <v>24</v>
      </c>
      <c r="H1498" s="6245" t="s">
        <v>24</v>
      </c>
      <c r="I1498" s="6245" t="s">
        <v>760</v>
      </c>
    </row>
    <row customHeight="1" ht="11.25">
      <c r="A1499" s="6245" t="s">
        <v>2183</v>
      </c>
      <c r="B1499" s="6245" t="s">
        <v>14</v>
      </c>
      <c r="C1499" s="6245" t="s">
        <v>4759</v>
      </c>
      <c r="D1499" s="6245" t="s">
        <v>4760</v>
      </c>
      <c r="E1499" s="6245" t="s">
        <v>4761</v>
      </c>
      <c r="F1499" s="6245" t="s">
        <v>2237</v>
      </c>
      <c r="G1499" s="6245" t="s">
        <v>4762</v>
      </c>
      <c r="H1499" s="6245" t="s">
        <v>24</v>
      </c>
      <c r="I1499" s="6245" t="s">
        <v>760</v>
      </c>
    </row>
    <row customHeight="1" ht="11.25">
      <c r="A1500" s="6245" t="s">
        <v>2183</v>
      </c>
      <c r="B1500" s="6245" t="s">
        <v>14</v>
      </c>
      <c r="C1500" s="6245" t="s">
        <v>3717</v>
      </c>
      <c r="D1500" s="6245" t="s">
        <v>3718</v>
      </c>
      <c r="E1500" s="6245" t="s">
        <v>3719</v>
      </c>
      <c r="F1500" s="6245" t="s">
        <v>3720</v>
      </c>
      <c r="G1500" s="6245" t="s">
        <v>3721</v>
      </c>
      <c r="H1500" s="6245" t="s">
        <v>24</v>
      </c>
      <c r="I1500" s="6245" t="s">
        <v>760</v>
      </c>
    </row>
    <row customHeight="1" ht="11.25">
      <c r="A1501" s="6245" t="s">
        <v>2183</v>
      </c>
      <c r="B1501" s="6245" t="s">
        <v>14</v>
      </c>
      <c r="C1501" s="6245" t="s">
        <v>3734</v>
      </c>
      <c r="D1501" s="6245" t="s">
        <v>3735</v>
      </c>
      <c r="E1501" s="6245" t="s">
        <v>3736</v>
      </c>
      <c r="F1501" s="6245" t="s">
        <v>2437</v>
      </c>
      <c r="G1501" s="6245" t="s">
        <v>3737</v>
      </c>
      <c r="H1501" s="6245" t="s">
        <v>24</v>
      </c>
      <c r="I1501" s="6245" t="s">
        <v>760</v>
      </c>
    </row>
    <row customHeight="1" ht="11.25">
      <c r="A1502" s="6245" t="s">
        <v>2183</v>
      </c>
      <c r="B1502" s="6245" t="s">
        <v>14</v>
      </c>
      <c r="C1502" s="6245" t="s">
        <v>5397</v>
      </c>
      <c r="D1502" s="6245" t="s">
        <v>5398</v>
      </c>
      <c r="E1502" s="6245" t="s">
        <v>5399</v>
      </c>
      <c r="F1502" s="6245" t="s">
        <v>2402</v>
      </c>
      <c r="G1502" s="6245" t="s">
        <v>24</v>
      </c>
      <c r="H1502" s="6245" t="s">
        <v>24</v>
      </c>
      <c r="I1502" s="6245" t="s">
        <v>760</v>
      </c>
    </row>
    <row customHeight="1" ht="11.25">
      <c r="A1503" s="6245" t="s">
        <v>2183</v>
      </c>
      <c r="B1503" s="6245" t="s">
        <v>14</v>
      </c>
      <c r="C1503" s="6245" t="s">
        <v>5400</v>
      </c>
      <c r="D1503" s="6245" t="s">
        <v>5401</v>
      </c>
      <c r="E1503" s="6245" t="s">
        <v>5402</v>
      </c>
      <c r="F1503" s="6245" t="s">
        <v>3697</v>
      </c>
      <c r="G1503" s="6245" t="s">
        <v>5403</v>
      </c>
      <c r="H1503" s="6245" t="s">
        <v>24</v>
      </c>
      <c r="I1503" s="6245" t="s">
        <v>760</v>
      </c>
    </row>
    <row customHeight="1" ht="11.25">
      <c r="A1504" s="6245" t="s">
        <v>2183</v>
      </c>
      <c r="B1504" s="6245" t="s">
        <v>14</v>
      </c>
      <c r="C1504" s="6245" t="s">
        <v>3748</v>
      </c>
      <c r="D1504" s="6245" t="s">
        <v>3749</v>
      </c>
      <c r="E1504" s="6245" t="s">
        <v>3750</v>
      </c>
      <c r="F1504" s="6245" t="s">
        <v>2308</v>
      </c>
      <c r="G1504" s="6245" t="s">
        <v>3751</v>
      </c>
      <c r="H1504" s="6245" t="s">
        <v>24</v>
      </c>
      <c r="I1504" s="6245" t="s">
        <v>760</v>
      </c>
    </row>
    <row customHeight="1" ht="11.25">
      <c r="A1505" s="6245" t="s">
        <v>2183</v>
      </c>
      <c r="B1505" s="6245" t="s">
        <v>14</v>
      </c>
      <c r="C1505" s="6245" t="s">
        <v>5404</v>
      </c>
      <c r="D1505" s="6245" t="s">
        <v>5405</v>
      </c>
      <c r="E1505" s="6245" t="s">
        <v>5406</v>
      </c>
      <c r="F1505" s="6245" t="s">
        <v>2202</v>
      </c>
      <c r="G1505" s="6245" t="s">
        <v>24</v>
      </c>
      <c r="H1505" s="6245" t="s">
        <v>24</v>
      </c>
      <c r="I1505" s="6245" t="s">
        <v>760</v>
      </c>
    </row>
    <row customHeight="1" ht="11.25">
      <c r="A1506" s="6245" t="s">
        <v>2183</v>
      </c>
      <c r="B1506" s="6245" t="s">
        <v>14</v>
      </c>
      <c r="C1506" s="6245" t="s">
        <v>4763</v>
      </c>
      <c r="D1506" s="6245" t="s">
        <v>4764</v>
      </c>
      <c r="E1506" s="6245" t="s">
        <v>4765</v>
      </c>
      <c r="F1506" s="6245" t="s">
        <v>2197</v>
      </c>
      <c r="G1506" s="6245" t="s">
        <v>4766</v>
      </c>
      <c r="H1506" s="6245" t="s">
        <v>24</v>
      </c>
      <c r="I1506" s="6245" t="s">
        <v>760</v>
      </c>
    </row>
    <row customHeight="1" ht="11.25">
      <c r="A1507" s="6245" t="s">
        <v>2183</v>
      </c>
      <c r="B1507" s="6245" t="s">
        <v>14</v>
      </c>
      <c r="C1507" s="6245" t="s">
        <v>3756</v>
      </c>
      <c r="D1507" s="6245" t="s">
        <v>3757</v>
      </c>
      <c r="E1507" s="6245" t="s">
        <v>3758</v>
      </c>
      <c r="F1507" s="6245" t="s">
        <v>2237</v>
      </c>
      <c r="G1507" s="6245" t="s">
        <v>3759</v>
      </c>
      <c r="H1507" s="6245" t="s">
        <v>24</v>
      </c>
      <c r="I1507" s="6245" t="s">
        <v>760</v>
      </c>
    </row>
    <row customHeight="1" ht="11.25">
      <c r="A1508" s="6245" t="s">
        <v>2183</v>
      </c>
      <c r="B1508" s="6245" t="s">
        <v>14</v>
      </c>
      <c r="C1508" s="6245" t="s">
        <v>5407</v>
      </c>
      <c r="D1508" s="6245" t="s">
        <v>5408</v>
      </c>
      <c r="E1508" s="6245" t="s">
        <v>5409</v>
      </c>
      <c r="F1508" s="6245" t="s">
        <v>2303</v>
      </c>
      <c r="G1508" s="6245" t="s">
        <v>5410</v>
      </c>
      <c r="H1508" s="6245" t="s">
        <v>24</v>
      </c>
      <c r="I1508" s="6245" t="s">
        <v>760</v>
      </c>
    </row>
    <row customHeight="1" ht="11.25">
      <c r="A1509" s="6245" t="s">
        <v>2183</v>
      </c>
      <c r="B1509" s="6245" t="s">
        <v>14</v>
      </c>
      <c r="C1509" s="6245" t="s">
        <v>5411</v>
      </c>
      <c r="D1509" s="6245" t="s">
        <v>5412</v>
      </c>
      <c r="E1509" s="6245" t="s">
        <v>5413</v>
      </c>
      <c r="F1509" s="6245" t="s">
        <v>2197</v>
      </c>
      <c r="G1509" s="6245" t="s">
        <v>24</v>
      </c>
      <c r="H1509" s="6245" t="s">
        <v>24</v>
      </c>
      <c r="I1509" s="6245" t="s">
        <v>760</v>
      </c>
    </row>
    <row customHeight="1" ht="11.25">
      <c r="A1510" s="6245" t="s">
        <v>2183</v>
      </c>
      <c r="B1510" s="6245" t="s">
        <v>14</v>
      </c>
      <c r="C1510" s="6245" t="s">
        <v>5414</v>
      </c>
      <c r="D1510" s="6245" t="s">
        <v>5415</v>
      </c>
      <c r="E1510" s="6245" t="s">
        <v>5416</v>
      </c>
      <c r="F1510" s="6245" t="s">
        <v>2866</v>
      </c>
      <c r="G1510" s="6245" t="s">
        <v>24</v>
      </c>
      <c r="H1510" s="6245" t="s">
        <v>24</v>
      </c>
      <c r="I1510" s="6245" t="s">
        <v>760</v>
      </c>
    </row>
    <row customHeight="1" ht="11.25">
      <c r="A1511" s="6245" t="s">
        <v>2183</v>
      </c>
      <c r="B1511" s="6245" t="s">
        <v>14</v>
      </c>
      <c r="C1511" s="6245" t="s">
        <v>5417</v>
      </c>
      <c r="D1511" s="6245" t="s">
        <v>5418</v>
      </c>
      <c r="E1511" s="6245" t="s">
        <v>5419</v>
      </c>
      <c r="F1511" s="6245" t="s">
        <v>2291</v>
      </c>
      <c r="G1511" s="6245" t="s">
        <v>5420</v>
      </c>
      <c r="H1511" s="6245" t="s">
        <v>24</v>
      </c>
      <c r="I1511" s="6245" t="s">
        <v>760</v>
      </c>
    </row>
    <row customHeight="1" ht="11.25">
      <c r="A1512" s="6245" t="s">
        <v>2183</v>
      </c>
      <c r="B1512" s="6245" t="s">
        <v>14</v>
      </c>
      <c r="C1512" s="6245" t="s">
        <v>5421</v>
      </c>
      <c r="D1512" s="6245" t="s">
        <v>5422</v>
      </c>
      <c r="E1512" s="6245" t="s">
        <v>5423</v>
      </c>
      <c r="F1512" s="6245" t="s">
        <v>2353</v>
      </c>
      <c r="G1512" s="6245" t="s">
        <v>24</v>
      </c>
      <c r="H1512" s="6245" t="s">
        <v>24</v>
      </c>
      <c r="I1512" s="6245" t="s">
        <v>760</v>
      </c>
    </row>
    <row customHeight="1" ht="11.25">
      <c r="A1513" s="6245" t="s">
        <v>2183</v>
      </c>
      <c r="B1513" s="6245" t="s">
        <v>14</v>
      </c>
      <c r="C1513" s="6245" t="s">
        <v>3763</v>
      </c>
      <c r="D1513" s="6245" t="s">
        <v>3764</v>
      </c>
      <c r="E1513" s="6245" t="s">
        <v>3765</v>
      </c>
      <c r="F1513" s="6245" t="s">
        <v>2268</v>
      </c>
      <c r="G1513" s="6245" t="s">
        <v>2332</v>
      </c>
      <c r="H1513" s="6245" t="s">
        <v>24</v>
      </c>
      <c r="I1513" s="6245" t="s">
        <v>760</v>
      </c>
    </row>
    <row customHeight="1" ht="11.25">
      <c r="A1514" s="6245" t="s">
        <v>2183</v>
      </c>
      <c r="B1514" s="6245" t="s">
        <v>14</v>
      </c>
      <c r="C1514" s="6245" t="s">
        <v>5424</v>
      </c>
      <c r="D1514" s="6245" t="s">
        <v>5425</v>
      </c>
      <c r="E1514" s="6245" t="s">
        <v>5426</v>
      </c>
      <c r="F1514" s="6245" t="s">
        <v>2197</v>
      </c>
      <c r="G1514" s="6245" t="s">
        <v>5427</v>
      </c>
      <c r="H1514" s="6245" t="s">
        <v>24</v>
      </c>
      <c r="I1514" s="6245" t="s">
        <v>760</v>
      </c>
    </row>
    <row customHeight="1" ht="11.25">
      <c r="A1515" s="6245" t="s">
        <v>2183</v>
      </c>
      <c r="B1515" s="6245" t="s">
        <v>14</v>
      </c>
      <c r="C1515" s="6245" t="s">
        <v>5428</v>
      </c>
      <c r="D1515" s="6245" t="s">
        <v>5429</v>
      </c>
      <c r="E1515" s="6245" t="s">
        <v>5430</v>
      </c>
      <c r="F1515" s="6245" t="s">
        <v>4480</v>
      </c>
      <c r="G1515" s="6245" t="s">
        <v>5431</v>
      </c>
      <c r="H1515" s="6245" t="s">
        <v>24</v>
      </c>
      <c r="I1515" s="6245" t="s">
        <v>760</v>
      </c>
    </row>
    <row customHeight="1" ht="11.25">
      <c r="A1516" s="6245" t="s">
        <v>2183</v>
      </c>
      <c r="B1516" s="6245" t="s">
        <v>14</v>
      </c>
      <c r="C1516" s="6245" t="s">
        <v>3777</v>
      </c>
      <c r="D1516" s="6245" t="s">
        <v>3778</v>
      </c>
      <c r="E1516" s="6245" t="s">
        <v>3779</v>
      </c>
      <c r="F1516" s="6245" t="s">
        <v>3196</v>
      </c>
      <c r="G1516" s="6245" t="s">
        <v>3780</v>
      </c>
      <c r="H1516" s="6245" t="s">
        <v>24</v>
      </c>
      <c r="I1516" s="6245" t="s">
        <v>760</v>
      </c>
    </row>
    <row customHeight="1" ht="11.25">
      <c r="A1517" s="6245" t="s">
        <v>2183</v>
      </c>
      <c r="B1517" s="6245" t="s">
        <v>14</v>
      </c>
      <c r="C1517" s="6245" t="s">
        <v>5432</v>
      </c>
      <c r="D1517" s="6245" t="s">
        <v>5433</v>
      </c>
      <c r="E1517" s="6245" t="s">
        <v>5434</v>
      </c>
      <c r="F1517" s="6245" t="s">
        <v>2385</v>
      </c>
      <c r="G1517" s="6245" t="s">
        <v>5435</v>
      </c>
      <c r="H1517" s="6245" t="s">
        <v>24</v>
      </c>
      <c r="I1517" s="6245" t="s">
        <v>760</v>
      </c>
    </row>
    <row customHeight="1" ht="11.25">
      <c r="A1518" s="6245" t="s">
        <v>2183</v>
      </c>
      <c r="B1518" s="6245" t="s">
        <v>14</v>
      </c>
      <c r="C1518" s="6245" t="s">
        <v>5436</v>
      </c>
      <c r="D1518" s="6245" t="s">
        <v>5437</v>
      </c>
      <c r="E1518" s="6245" t="s">
        <v>5438</v>
      </c>
      <c r="F1518" s="6245" t="s">
        <v>2437</v>
      </c>
      <c r="G1518" s="6245" t="s">
        <v>5439</v>
      </c>
      <c r="H1518" s="6245" t="s">
        <v>24</v>
      </c>
      <c r="I1518" s="6245" t="s">
        <v>760</v>
      </c>
    </row>
    <row customHeight="1" ht="11.25">
      <c r="A1519" s="6245" t="s">
        <v>2183</v>
      </c>
      <c r="B1519" s="6245" t="s">
        <v>14</v>
      </c>
      <c r="C1519" s="6245" t="s">
        <v>5440</v>
      </c>
      <c r="D1519" s="6245" t="s">
        <v>5441</v>
      </c>
      <c r="E1519" s="6245" t="s">
        <v>5442</v>
      </c>
      <c r="F1519" s="6245" t="s">
        <v>2313</v>
      </c>
      <c r="G1519" s="6245" t="s">
        <v>5443</v>
      </c>
      <c r="H1519" s="6245" t="s">
        <v>24</v>
      </c>
      <c r="I1519" s="6245" t="s">
        <v>760</v>
      </c>
    </row>
    <row customHeight="1" ht="11.25">
      <c r="A1520" s="6245" t="s">
        <v>2183</v>
      </c>
      <c r="B1520" s="6245" t="s">
        <v>14</v>
      </c>
      <c r="C1520" s="6245" t="s">
        <v>5444</v>
      </c>
      <c r="D1520" s="6245" t="s">
        <v>5445</v>
      </c>
      <c r="E1520" s="6245" t="s">
        <v>5446</v>
      </c>
      <c r="F1520" s="6245" t="s">
        <v>2212</v>
      </c>
      <c r="G1520" s="6245" t="s">
        <v>24</v>
      </c>
      <c r="H1520" s="6245" t="s">
        <v>24</v>
      </c>
      <c r="I1520" s="6245" t="s">
        <v>760</v>
      </c>
    </row>
    <row customHeight="1" ht="11.25">
      <c r="A1521" s="6245" t="s">
        <v>2183</v>
      </c>
      <c r="B1521" s="6245" t="s">
        <v>14</v>
      </c>
      <c r="C1521" s="6245" t="s">
        <v>3792</v>
      </c>
      <c r="D1521" s="6245" t="s">
        <v>3793</v>
      </c>
      <c r="E1521" s="6245" t="s">
        <v>3794</v>
      </c>
      <c r="F1521" s="6245" t="s">
        <v>2268</v>
      </c>
      <c r="G1521" s="6245" t="s">
        <v>24</v>
      </c>
      <c r="H1521" s="6245" t="s">
        <v>24</v>
      </c>
      <c r="I1521" s="6245" t="s">
        <v>760</v>
      </c>
    </row>
    <row customHeight="1" ht="11.25">
      <c r="A1522" s="6245" t="s">
        <v>2183</v>
      </c>
      <c r="B1522" s="6245" t="s">
        <v>14</v>
      </c>
      <c r="C1522" s="6245" t="s">
        <v>3795</v>
      </c>
      <c r="D1522" s="6245" t="s">
        <v>3796</v>
      </c>
      <c r="E1522" s="6245" t="s">
        <v>3797</v>
      </c>
      <c r="F1522" s="6245" t="s">
        <v>2197</v>
      </c>
      <c r="G1522" s="6245" t="s">
        <v>3798</v>
      </c>
      <c r="H1522" s="6245" t="s">
        <v>24</v>
      </c>
      <c r="I1522" s="6245" t="s">
        <v>760</v>
      </c>
    </row>
    <row customHeight="1" ht="11.25">
      <c r="A1523" s="6245" t="s">
        <v>2183</v>
      </c>
      <c r="B1523" s="6245" t="s">
        <v>14</v>
      </c>
      <c r="C1523" s="6245" t="s">
        <v>5447</v>
      </c>
      <c r="D1523" s="6245" t="s">
        <v>5448</v>
      </c>
      <c r="E1523" s="6245" t="s">
        <v>5449</v>
      </c>
      <c r="F1523" s="6245" t="s">
        <v>2586</v>
      </c>
      <c r="G1523" s="6245" t="s">
        <v>24</v>
      </c>
      <c r="H1523" s="6245" t="s">
        <v>24</v>
      </c>
      <c r="I1523" s="6245" t="s">
        <v>760</v>
      </c>
    </row>
    <row customHeight="1" ht="11.25">
      <c r="A1524" s="6245" t="s">
        <v>2183</v>
      </c>
      <c r="B1524" s="6245" t="s">
        <v>14</v>
      </c>
      <c r="C1524" s="6245" t="s">
        <v>3799</v>
      </c>
      <c r="D1524" s="6245" t="s">
        <v>3800</v>
      </c>
      <c r="E1524" s="6245" t="s">
        <v>3801</v>
      </c>
      <c r="F1524" s="6245" t="s">
        <v>2217</v>
      </c>
      <c r="G1524" s="6245" t="s">
        <v>3802</v>
      </c>
      <c r="H1524" s="6245" t="s">
        <v>24</v>
      </c>
      <c r="I1524" s="6245" t="s">
        <v>760</v>
      </c>
    </row>
    <row customHeight="1" ht="11.25">
      <c r="A1525" s="6245" t="s">
        <v>2183</v>
      </c>
      <c r="B1525" s="6245" t="s">
        <v>14</v>
      </c>
      <c r="C1525" s="6245" t="s">
        <v>3806</v>
      </c>
      <c r="D1525" s="6245" t="s">
        <v>3807</v>
      </c>
      <c r="E1525" s="6245" t="s">
        <v>3808</v>
      </c>
      <c r="F1525" s="6245" t="s">
        <v>2327</v>
      </c>
      <c r="G1525" s="6245" t="s">
        <v>24</v>
      </c>
      <c r="H1525" s="6245" t="s">
        <v>24</v>
      </c>
      <c r="I1525" s="6245" t="s">
        <v>760</v>
      </c>
    </row>
    <row customHeight="1" ht="11.25">
      <c r="A1526" s="6245" t="s">
        <v>2183</v>
      </c>
      <c r="B1526" s="6245" t="s">
        <v>14</v>
      </c>
      <c r="C1526" s="6245" t="s">
        <v>5450</v>
      </c>
      <c r="D1526" s="6245" t="s">
        <v>5451</v>
      </c>
      <c r="E1526" s="6245" t="s">
        <v>5452</v>
      </c>
      <c r="F1526" s="6245" t="s">
        <v>2308</v>
      </c>
      <c r="G1526" s="6245" t="s">
        <v>24</v>
      </c>
      <c r="H1526" s="6245" t="s">
        <v>24</v>
      </c>
      <c r="I1526" s="6245" t="s">
        <v>760</v>
      </c>
    </row>
    <row customHeight="1" ht="11.25">
      <c r="A1527" s="6245" t="s">
        <v>2183</v>
      </c>
      <c r="B1527" s="6245" t="s">
        <v>14</v>
      </c>
      <c r="C1527" s="6245" t="s">
        <v>3813</v>
      </c>
      <c r="D1527" s="6245" t="s">
        <v>3814</v>
      </c>
      <c r="E1527" s="6245" t="s">
        <v>3815</v>
      </c>
      <c r="F1527" s="6245" t="s">
        <v>3816</v>
      </c>
      <c r="G1527" s="6245" t="s">
        <v>3817</v>
      </c>
      <c r="H1527" s="6245" t="s">
        <v>24</v>
      </c>
      <c r="I1527" s="6245" t="s">
        <v>760</v>
      </c>
    </row>
    <row customHeight="1" ht="11.25">
      <c r="A1528" s="6245" t="s">
        <v>2183</v>
      </c>
      <c r="B1528" s="6245" t="s">
        <v>14</v>
      </c>
      <c r="C1528" s="6245" t="s">
        <v>4767</v>
      </c>
      <c r="D1528" s="6245" t="s">
        <v>4768</v>
      </c>
      <c r="E1528" s="6245" t="s">
        <v>4769</v>
      </c>
      <c r="F1528" s="6245" t="s">
        <v>2313</v>
      </c>
      <c r="G1528" s="6245" t="s">
        <v>24</v>
      </c>
      <c r="H1528" s="6245" t="s">
        <v>24</v>
      </c>
      <c r="I1528" s="6245" t="s">
        <v>760</v>
      </c>
    </row>
    <row customHeight="1" ht="11.25">
      <c r="A1529" s="6245" t="s">
        <v>2183</v>
      </c>
      <c r="B1529" s="6245" t="s">
        <v>14</v>
      </c>
      <c r="C1529" s="6245" t="s">
        <v>5453</v>
      </c>
      <c r="D1529" s="6245" t="s">
        <v>5454</v>
      </c>
      <c r="E1529" s="6245" t="s">
        <v>5455</v>
      </c>
      <c r="F1529" s="6245" t="s">
        <v>3720</v>
      </c>
      <c r="G1529" s="6245" t="s">
        <v>5456</v>
      </c>
      <c r="H1529" s="6245" t="s">
        <v>24</v>
      </c>
      <c r="I1529" s="6245" t="s">
        <v>760</v>
      </c>
    </row>
    <row customHeight="1" ht="11.25">
      <c r="A1530" s="6245" t="s">
        <v>2183</v>
      </c>
      <c r="B1530" s="6245" t="s">
        <v>14</v>
      </c>
      <c r="C1530" s="6245" t="s">
        <v>5457</v>
      </c>
      <c r="D1530" s="6245" t="s">
        <v>5458</v>
      </c>
      <c r="E1530" s="6245" t="s">
        <v>5459</v>
      </c>
      <c r="F1530" s="6245" t="s">
        <v>2313</v>
      </c>
      <c r="G1530" s="6245" t="s">
        <v>5460</v>
      </c>
      <c r="H1530" s="6245" t="s">
        <v>24</v>
      </c>
      <c r="I1530" s="6245" t="s">
        <v>760</v>
      </c>
    </row>
    <row customHeight="1" ht="11.25">
      <c r="A1531" s="6245" t="s">
        <v>2183</v>
      </c>
      <c r="B1531" s="6245" t="s">
        <v>14</v>
      </c>
      <c r="C1531" s="6245" t="s">
        <v>5461</v>
      </c>
      <c r="D1531" s="6245" t="s">
        <v>5462</v>
      </c>
      <c r="E1531" s="6245" t="s">
        <v>5463</v>
      </c>
      <c r="F1531" s="6245" t="s">
        <v>2287</v>
      </c>
      <c r="G1531" s="6245" t="s">
        <v>24</v>
      </c>
      <c r="H1531" s="6245" t="s">
        <v>24</v>
      </c>
      <c r="I1531" s="6245" t="s">
        <v>760</v>
      </c>
    </row>
    <row customHeight="1" ht="11.25">
      <c r="A1532" s="6245" t="s">
        <v>2183</v>
      </c>
      <c r="B1532" s="6245" t="s">
        <v>14</v>
      </c>
      <c r="C1532" s="6245" t="s">
        <v>5464</v>
      </c>
      <c r="D1532" s="6245" t="s">
        <v>5465</v>
      </c>
      <c r="E1532" s="6245" t="s">
        <v>5466</v>
      </c>
      <c r="F1532" s="6245" t="s">
        <v>2806</v>
      </c>
      <c r="G1532" s="6245" t="s">
        <v>24</v>
      </c>
      <c r="H1532" s="6245" t="s">
        <v>24</v>
      </c>
      <c r="I1532" s="6245" t="s">
        <v>760</v>
      </c>
    </row>
    <row customHeight="1" ht="11.25">
      <c r="A1533" s="6245" t="s">
        <v>2183</v>
      </c>
      <c r="B1533" s="6245" t="s">
        <v>14</v>
      </c>
      <c r="C1533" s="6245" t="s">
        <v>3821</v>
      </c>
      <c r="D1533" s="6245" t="s">
        <v>3822</v>
      </c>
      <c r="E1533" s="6245" t="s">
        <v>3823</v>
      </c>
      <c r="F1533" s="6245" t="s">
        <v>2749</v>
      </c>
      <c r="G1533" s="6245" t="s">
        <v>3824</v>
      </c>
      <c r="H1533" s="6245" t="s">
        <v>24</v>
      </c>
      <c r="I1533" s="6245" t="s">
        <v>760</v>
      </c>
    </row>
    <row customHeight="1" ht="11.25">
      <c r="A1534" s="6245" t="s">
        <v>2183</v>
      </c>
      <c r="B1534" s="6245" t="s">
        <v>14</v>
      </c>
      <c r="C1534" s="6245" t="s">
        <v>5467</v>
      </c>
      <c r="D1534" s="6245" t="s">
        <v>5468</v>
      </c>
      <c r="E1534" s="6245" t="s">
        <v>5469</v>
      </c>
      <c r="F1534" s="6245" t="s">
        <v>2197</v>
      </c>
      <c r="G1534" s="6245" t="s">
        <v>5470</v>
      </c>
      <c r="H1534" s="6245" t="s">
        <v>24</v>
      </c>
      <c r="I1534" s="6245" t="s">
        <v>760</v>
      </c>
    </row>
    <row customHeight="1" ht="11.25">
      <c r="A1535" s="6245" t="s">
        <v>2183</v>
      </c>
      <c r="B1535" s="6245" t="s">
        <v>14</v>
      </c>
      <c r="C1535" s="6245" t="s">
        <v>5471</v>
      </c>
      <c r="D1535" s="6245" t="s">
        <v>5472</v>
      </c>
      <c r="E1535" s="6245" t="s">
        <v>5473</v>
      </c>
      <c r="F1535" s="6245" t="s">
        <v>2303</v>
      </c>
      <c r="G1535" s="6245" t="s">
        <v>5474</v>
      </c>
      <c r="H1535" s="6245" t="s">
        <v>24</v>
      </c>
      <c r="I1535" s="6245" t="s">
        <v>760</v>
      </c>
    </row>
    <row customHeight="1" ht="11.25">
      <c r="A1536" s="6245" t="s">
        <v>2183</v>
      </c>
      <c r="B1536" s="6245" t="s">
        <v>14</v>
      </c>
      <c r="C1536" s="6245" t="s">
        <v>5475</v>
      </c>
      <c r="D1536" s="6245" t="s">
        <v>5476</v>
      </c>
      <c r="E1536" s="6245" t="s">
        <v>5477</v>
      </c>
      <c r="F1536" s="6245" t="s">
        <v>2247</v>
      </c>
      <c r="G1536" s="6245" t="s">
        <v>24</v>
      </c>
      <c r="H1536" s="6245" t="s">
        <v>24</v>
      </c>
      <c r="I1536" s="6245" t="s">
        <v>760</v>
      </c>
    </row>
    <row customHeight="1" ht="11.25">
      <c r="A1537" s="6245" t="s">
        <v>2183</v>
      </c>
      <c r="B1537" s="6245" t="s">
        <v>14</v>
      </c>
      <c r="C1537" s="6245" t="s">
        <v>5478</v>
      </c>
      <c r="D1537" s="6245" t="s">
        <v>5479</v>
      </c>
      <c r="E1537" s="6245" t="s">
        <v>5480</v>
      </c>
      <c r="F1537" s="6245" t="s">
        <v>2523</v>
      </c>
      <c r="G1537" s="6245" t="s">
        <v>5481</v>
      </c>
      <c r="H1537" s="6245" t="s">
        <v>24</v>
      </c>
      <c r="I1537" s="6245" t="s">
        <v>760</v>
      </c>
    </row>
    <row customHeight="1" ht="11.25">
      <c r="A1538" s="6245" t="s">
        <v>2183</v>
      </c>
      <c r="B1538" s="6245" t="s">
        <v>14</v>
      </c>
      <c r="C1538" s="6245" t="s">
        <v>3861</v>
      </c>
      <c r="D1538" s="6245" t="s">
        <v>3862</v>
      </c>
      <c r="E1538" s="6245" t="s">
        <v>3863</v>
      </c>
      <c r="F1538" s="6245" t="s">
        <v>2202</v>
      </c>
      <c r="G1538" s="6245" t="s">
        <v>3864</v>
      </c>
      <c r="H1538" s="6245" t="s">
        <v>24</v>
      </c>
      <c r="I1538" s="6245" t="s">
        <v>760</v>
      </c>
    </row>
    <row customHeight="1" ht="11.25">
      <c r="A1539" s="6245" t="s">
        <v>2183</v>
      </c>
      <c r="B1539" s="6245" t="s">
        <v>14</v>
      </c>
      <c r="C1539" s="6245" t="s">
        <v>3865</v>
      </c>
      <c r="D1539" s="6245" t="s">
        <v>3866</v>
      </c>
      <c r="E1539" s="6245" t="s">
        <v>3867</v>
      </c>
      <c r="F1539" s="6245" t="s">
        <v>2318</v>
      </c>
      <c r="G1539" s="6245" t="s">
        <v>24</v>
      </c>
      <c r="H1539" s="6245" t="s">
        <v>24</v>
      </c>
      <c r="I1539" s="6245" t="s">
        <v>760</v>
      </c>
    </row>
    <row customHeight="1" ht="11.25">
      <c r="A1540" s="6245" t="s">
        <v>2183</v>
      </c>
      <c r="B1540" s="6245" t="s">
        <v>14</v>
      </c>
      <c r="C1540" s="6245" t="s">
        <v>3872</v>
      </c>
      <c r="D1540" s="6245" t="s">
        <v>3873</v>
      </c>
      <c r="E1540" s="6245" t="s">
        <v>3874</v>
      </c>
      <c r="F1540" s="6245" t="s">
        <v>2523</v>
      </c>
      <c r="G1540" s="6245" t="s">
        <v>3875</v>
      </c>
      <c r="H1540" s="6245" t="s">
        <v>24</v>
      </c>
      <c r="I1540" s="6245" t="s">
        <v>760</v>
      </c>
    </row>
    <row customHeight="1" ht="11.25">
      <c r="A1541" s="6245" t="s">
        <v>2183</v>
      </c>
      <c r="B1541" s="6245" t="s">
        <v>14</v>
      </c>
      <c r="C1541" s="6245" t="s">
        <v>5482</v>
      </c>
      <c r="D1541" s="6245" t="s">
        <v>5483</v>
      </c>
      <c r="E1541" s="6245" t="s">
        <v>5484</v>
      </c>
      <c r="F1541" s="6245" t="s">
        <v>2586</v>
      </c>
      <c r="G1541" s="6245" t="s">
        <v>5485</v>
      </c>
      <c r="H1541" s="6245" t="s">
        <v>24</v>
      </c>
      <c r="I1541" s="6245" t="s">
        <v>760</v>
      </c>
    </row>
    <row customHeight="1" ht="11.25">
      <c r="A1542" s="6245" t="s">
        <v>2183</v>
      </c>
      <c r="B1542" s="6245" t="s">
        <v>14</v>
      </c>
      <c r="C1542" s="6245" t="s">
        <v>5486</v>
      </c>
      <c r="D1542" s="6245" t="s">
        <v>5487</v>
      </c>
      <c r="E1542" s="6245" t="s">
        <v>5488</v>
      </c>
      <c r="F1542" s="6245" t="s">
        <v>2287</v>
      </c>
      <c r="G1542" s="6245" t="s">
        <v>24</v>
      </c>
      <c r="H1542" s="6245" t="s">
        <v>24</v>
      </c>
      <c r="I1542" s="6245" t="s">
        <v>760</v>
      </c>
    </row>
    <row customHeight="1" ht="11.25">
      <c r="A1543" s="6245" t="s">
        <v>2183</v>
      </c>
      <c r="B1543" s="6245" t="s">
        <v>14</v>
      </c>
      <c r="C1543" s="6245" t="s">
        <v>5489</v>
      </c>
      <c r="D1543" s="6245" t="s">
        <v>5490</v>
      </c>
      <c r="E1543" s="6245" t="s">
        <v>5491</v>
      </c>
      <c r="F1543" s="6245" t="s">
        <v>2437</v>
      </c>
      <c r="G1543" s="6245" t="s">
        <v>5492</v>
      </c>
      <c r="H1543" s="6245" t="s">
        <v>24</v>
      </c>
      <c r="I1543" s="6245" t="s">
        <v>760</v>
      </c>
    </row>
    <row customHeight="1" ht="11.25">
      <c r="A1544" s="6245" t="s">
        <v>2183</v>
      </c>
      <c r="B1544" s="6245" t="s">
        <v>14</v>
      </c>
      <c r="C1544" s="6245" t="s">
        <v>3880</v>
      </c>
      <c r="D1544" s="6245" t="s">
        <v>3881</v>
      </c>
      <c r="E1544" s="6245" t="s">
        <v>3882</v>
      </c>
      <c r="F1544" s="6245" t="s">
        <v>2278</v>
      </c>
      <c r="G1544" s="6245" t="s">
        <v>2332</v>
      </c>
      <c r="H1544" s="6245" t="s">
        <v>24</v>
      </c>
      <c r="I1544" s="6245" t="s">
        <v>760</v>
      </c>
    </row>
    <row customHeight="1" ht="11.25">
      <c r="A1545" s="6245" t="s">
        <v>2183</v>
      </c>
      <c r="B1545" s="6245" t="s">
        <v>14</v>
      </c>
      <c r="C1545" s="6245" t="s">
        <v>5493</v>
      </c>
      <c r="D1545" s="6245" t="s">
        <v>5494</v>
      </c>
      <c r="E1545" s="6245" t="s">
        <v>5495</v>
      </c>
      <c r="F1545" s="6245" t="s">
        <v>2303</v>
      </c>
      <c r="G1545" s="6245" t="s">
        <v>24</v>
      </c>
      <c r="H1545" s="6245" t="s">
        <v>5496</v>
      </c>
      <c r="I1545" s="6245" t="s">
        <v>760</v>
      </c>
    </row>
    <row customHeight="1" ht="11.25">
      <c r="A1546" s="6245" t="s">
        <v>2183</v>
      </c>
      <c r="B1546" s="6245" t="s">
        <v>14</v>
      </c>
      <c r="C1546" s="6245" t="s">
        <v>3891</v>
      </c>
      <c r="D1546" s="6245" t="s">
        <v>3892</v>
      </c>
      <c r="E1546" s="6245" t="s">
        <v>3893</v>
      </c>
      <c r="F1546" s="6245" t="s">
        <v>2291</v>
      </c>
      <c r="G1546" s="6245" t="s">
        <v>3894</v>
      </c>
      <c r="H1546" s="6245" t="s">
        <v>24</v>
      </c>
      <c r="I1546" s="6245" t="s">
        <v>760</v>
      </c>
    </row>
    <row customHeight="1" ht="11.25">
      <c r="A1547" s="6245" t="s">
        <v>2183</v>
      </c>
      <c r="B1547" s="6245" t="s">
        <v>14</v>
      </c>
      <c r="C1547" s="6245" t="s">
        <v>5497</v>
      </c>
      <c r="D1547" s="6245" t="s">
        <v>5498</v>
      </c>
      <c r="E1547" s="6245" t="s">
        <v>5499</v>
      </c>
      <c r="F1547" s="6245" t="s">
        <v>2358</v>
      </c>
      <c r="G1547" s="6245" t="s">
        <v>24</v>
      </c>
      <c r="H1547" s="6245" t="s">
        <v>24</v>
      </c>
      <c r="I1547" s="6245" t="s">
        <v>760</v>
      </c>
    </row>
    <row customHeight="1" ht="11.25">
      <c r="A1548" s="6245" t="s">
        <v>2183</v>
      </c>
      <c r="B1548" s="6245" t="s">
        <v>14</v>
      </c>
      <c r="C1548" s="6245" t="s">
        <v>5500</v>
      </c>
      <c r="D1548" s="6245" t="s">
        <v>5501</v>
      </c>
      <c r="E1548" s="6245" t="s">
        <v>5502</v>
      </c>
      <c r="F1548" s="6245" t="s">
        <v>2437</v>
      </c>
      <c r="G1548" s="6245" t="s">
        <v>24</v>
      </c>
      <c r="H1548" s="6245" t="s">
        <v>24</v>
      </c>
      <c r="I1548" s="6245" t="s">
        <v>760</v>
      </c>
    </row>
    <row customHeight="1" ht="11.25">
      <c r="A1549" s="6245" t="s">
        <v>2183</v>
      </c>
      <c r="B1549" s="6245" t="s">
        <v>14</v>
      </c>
      <c r="C1549" s="6245" t="s">
        <v>3912</v>
      </c>
      <c r="D1549" s="6245" t="s">
        <v>3913</v>
      </c>
      <c r="E1549" s="6245" t="s">
        <v>3914</v>
      </c>
      <c r="F1549" s="6245" t="s">
        <v>2385</v>
      </c>
      <c r="G1549" s="6245" t="s">
        <v>3915</v>
      </c>
      <c r="H1549" s="6245" t="s">
        <v>24</v>
      </c>
      <c r="I1549" s="6245" t="s">
        <v>760</v>
      </c>
    </row>
    <row customHeight="1" ht="11.25">
      <c r="A1550" s="6245" t="s">
        <v>2183</v>
      </c>
      <c r="B1550" s="6245" t="s">
        <v>14</v>
      </c>
      <c r="C1550" s="6245" t="s">
        <v>3922</v>
      </c>
      <c r="D1550" s="6245" t="s">
        <v>3923</v>
      </c>
      <c r="E1550" s="6245" t="s">
        <v>3924</v>
      </c>
      <c r="F1550" s="6245" t="s">
        <v>3720</v>
      </c>
      <c r="G1550" s="6245" t="s">
        <v>24</v>
      </c>
      <c r="H1550" s="6245" t="s">
        <v>24</v>
      </c>
      <c r="I1550" s="6245" t="s">
        <v>760</v>
      </c>
    </row>
    <row customHeight="1" ht="11.25">
      <c r="A1551" s="6245" t="s">
        <v>2183</v>
      </c>
      <c r="B1551" s="6245" t="s">
        <v>14</v>
      </c>
      <c r="C1551" s="6245" t="s">
        <v>5503</v>
      </c>
      <c r="D1551" s="6245" t="s">
        <v>5504</v>
      </c>
      <c r="E1551" s="6245" t="s">
        <v>5505</v>
      </c>
      <c r="F1551" s="6245" t="s">
        <v>2212</v>
      </c>
      <c r="G1551" s="6245" t="s">
        <v>24</v>
      </c>
      <c r="H1551" s="6245" t="s">
        <v>24</v>
      </c>
      <c r="I1551" s="6245" t="s">
        <v>760</v>
      </c>
    </row>
    <row customHeight="1" ht="11.25">
      <c r="A1552" s="6245" t="s">
        <v>2183</v>
      </c>
      <c r="B1552" s="6245" t="s">
        <v>14</v>
      </c>
      <c r="C1552" s="6245" t="s">
        <v>4770</v>
      </c>
      <c r="D1552" s="6245" t="s">
        <v>4771</v>
      </c>
      <c r="E1552" s="6245" t="s">
        <v>4772</v>
      </c>
      <c r="F1552" s="6245" t="s">
        <v>2647</v>
      </c>
      <c r="G1552" s="6245" t="s">
        <v>24</v>
      </c>
      <c r="H1552" s="6245" t="s">
        <v>24</v>
      </c>
      <c r="I1552" s="6245" t="s">
        <v>760</v>
      </c>
    </row>
    <row customHeight="1" ht="11.25">
      <c r="A1553" s="6245" t="s">
        <v>2183</v>
      </c>
      <c r="B1553" s="6245" t="s">
        <v>14</v>
      </c>
      <c r="C1553" s="6245" t="s">
        <v>5506</v>
      </c>
      <c r="D1553" s="6245" t="s">
        <v>5507</v>
      </c>
      <c r="E1553" s="6245" t="s">
        <v>5508</v>
      </c>
      <c r="F1553" s="6245" t="s">
        <v>2385</v>
      </c>
      <c r="G1553" s="6245" t="s">
        <v>24</v>
      </c>
      <c r="H1553" s="6245" t="s">
        <v>24</v>
      </c>
      <c r="I1553" s="6245" t="s">
        <v>760</v>
      </c>
    </row>
    <row customHeight="1" ht="11.25">
      <c r="A1554" s="6245" t="s">
        <v>2183</v>
      </c>
      <c r="B1554" s="6245" t="s">
        <v>14</v>
      </c>
      <c r="C1554" s="6245" t="s">
        <v>5509</v>
      </c>
      <c r="D1554" s="6245" t="s">
        <v>3942</v>
      </c>
      <c r="E1554" s="6245" t="s">
        <v>5510</v>
      </c>
      <c r="F1554" s="6245" t="s">
        <v>2212</v>
      </c>
      <c r="G1554" s="6245" t="s">
        <v>5511</v>
      </c>
      <c r="H1554" s="6245" t="s">
        <v>24</v>
      </c>
      <c r="I1554" s="6245" t="s">
        <v>760</v>
      </c>
    </row>
    <row customHeight="1" ht="11.25">
      <c r="A1555" s="6245" t="s">
        <v>2183</v>
      </c>
      <c r="B1555" s="6245" t="s">
        <v>14</v>
      </c>
      <c r="C1555" s="6245" t="s">
        <v>3941</v>
      </c>
      <c r="D1555" s="6245" t="s">
        <v>3942</v>
      </c>
      <c r="E1555" s="6245" t="s">
        <v>3943</v>
      </c>
      <c r="F1555" s="6245" t="s">
        <v>2283</v>
      </c>
      <c r="G1555" s="6245" t="s">
        <v>2403</v>
      </c>
      <c r="H1555" s="6245" t="s">
        <v>24</v>
      </c>
      <c r="I1555" s="6245" t="s">
        <v>760</v>
      </c>
    </row>
    <row customHeight="1" ht="11.25">
      <c r="A1556" s="6245" t="s">
        <v>2183</v>
      </c>
      <c r="B1556" s="6245" t="s">
        <v>14</v>
      </c>
      <c r="C1556" s="6245" t="s">
        <v>5512</v>
      </c>
      <c r="D1556" s="6245" t="s">
        <v>5513</v>
      </c>
      <c r="E1556" s="6245" t="s">
        <v>5514</v>
      </c>
      <c r="F1556" s="6245" t="s">
        <v>2560</v>
      </c>
      <c r="G1556" s="6245" t="s">
        <v>5515</v>
      </c>
      <c r="H1556" s="6245" t="s">
        <v>24</v>
      </c>
      <c r="I1556" s="6245" t="s">
        <v>760</v>
      </c>
    </row>
    <row customHeight="1" ht="11.25">
      <c r="A1557" s="6245" t="s">
        <v>2183</v>
      </c>
      <c r="B1557" s="6245" t="s">
        <v>14</v>
      </c>
      <c r="C1557" s="6245" t="s">
        <v>3964</v>
      </c>
      <c r="D1557" s="6245" t="s">
        <v>3961</v>
      </c>
      <c r="E1557" s="6245" t="s">
        <v>3965</v>
      </c>
      <c r="F1557" s="6245" t="s">
        <v>2291</v>
      </c>
      <c r="G1557" s="6245" t="s">
        <v>3966</v>
      </c>
      <c r="H1557" s="6245" t="s">
        <v>24</v>
      </c>
      <c r="I1557" s="6245" t="s">
        <v>760</v>
      </c>
    </row>
    <row customHeight="1" ht="11.25">
      <c r="A1558" s="6245" t="s">
        <v>2183</v>
      </c>
      <c r="B1558" s="6245" t="s">
        <v>14</v>
      </c>
      <c r="C1558" s="6245" t="s">
        <v>5516</v>
      </c>
      <c r="D1558" s="6245" t="s">
        <v>5517</v>
      </c>
      <c r="E1558" s="6245" t="s">
        <v>5518</v>
      </c>
      <c r="F1558" s="6245" t="s">
        <v>2278</v>
      </c>
      <c r="G1558" s="6245" t="s">
        <v>24</v>
      </c>
      <c r="H1558" s="6245" t="s">
        <v>24</v>
      </c>
      <c r="I1558" s="6245" t="s">
        <v>760</v>
      </c>
    </row>
    <row customHeight="1" ht="11.25">
      <c r="A1559" s="6245" t="s">
        <v>2183</v>
      </c>
      <c r="B1559" s="6245" t="s">
        <v>14</v>
      </c>
      <c r="C1559" s="6245" t="s">
        <v>4004</v>
      </c>
      <c r="D1559" s="6245" t="s">
        <v>4005</v>
      </c>
      <c r="E1559" s="6245" t="s">
        <v>4006</v>
      </c>
      <c r="F1559" s="6245" t="s">
        <v>2197</v>
      </c>
      <c r="G1559" s="6245" t="s">
        <v>4007</v>
      </c>
      <c r="H1559" s="6245" t="s">
        <v>24</v>
      </c>
      <c r="I1559" s="6245" t="s">
        <v>760</v>
      </c>
    </row>
    <row customHeight="1" ht="11.25">
      <c r="A1560" s="6245" t="s">
        <v>2183</v>
      </c>
      <c r="B1560" s="6245" t="s">
        <v>14</v>
      </c>
      <c r="C1560" s="6245" t="s">
        <v>4011</v>
      </c>
      <c r="D1560" s="6245" t="s">
        <v>4012</v>
      </c>
      <c r="E1560" s="6245" t="s">
        <v>4013</v>
      </c>
      <c r="F1560" s="6245" t="s">
        <v>2663</v>
      </c>
      <c r="G1560" s="6245" t="s">
        <v>4014</v>
      </c>
      <c r="H1560" s="6245" t="s">
        <v>24</v>
      </c>
      <c r="I1560" s="6245" t="s">
        <v>760</v>
      </c>
    </row>
    <row customHeight="1" ht="11.25">
      <c r="A1561" s="6245" t="s">
        <v>2183</v>
      </c>
      <c r="B1561" s="6245" t="s">
        <v>14</v>
      </c>
      <c r="C1561" s="6245" t="s">
        <v>4015</v>
      </c>
      <c r="D1561" s="6245" t="s">
        <v>4016</v>
      </c>
      <c r="E1561" s="6245" t="s">
        <v>4017</v>
      </c>
      <c r="F1561" s="6245" t="s">
        <v>2212</v>
      </c>
      <c r="G1561" s="6245" t="s">
        <v>4018</v>
      </c>
      <c r="H1561" s="6245" t="s">
        <v>24</v>
      </c>
      <c r="I1561" s="6245" t="s">
        <v>760</v>
      </c>
    </row>
    <row customHeight="1" ht="11.25">
      <c r="A1562" s="6245" t="s">
        <v>2183</v>
      </c>
      <c r="B1562" s="6245" t="s">
        <v>14</v>
      </c>
      <c r="C1562" s="6245" t="s">
        <v>4027</v>
      </c>
      <c r="D1562" s="6245" t="s">
        <v>4028</v>
      </c>
      <c r="E1562" s="6245" t="s">
        <v>4029</v>
      </c>
      <c r="F1562" s="6245" t="s">
        <v>4030</v>
      </c>
      <c r="G1562" s="6245" t="s">
        <v>4031</v>
      </c>
      <c r="H1562" s="6245" t="s">
        <v>24</v>
      </c>
      <c r="I1562" s="6245" t="s">
        <v>760</v>
      </c>
    </row>
    <row customHeight="1" ht="11.25">
      <c r="A1563" s="6245" t="s">
        <v>2183</v>
      </c>
      <c r="B1563" s="6245" t="s">
        <v>14</v>
      </c>
      <c r="C1563" s="6245" t="s">
        <v>4032</v>
      </c>
      <c r="D1563" s="6245" t="s">
        <v>4033</v>
      </c>
      <c r="E1563" s="6245" t="s">
        <v>4034</v>
      </c>
      <c r="F1563" s="6245" t="s">
        <v>2560</v>
      </c>
      <c r="G1563" s="6245" t="s">
        <v>4035</v>
      </c>
      <c r="H1563" s="6245" t="s">
        <v>24</v>
      </c>
      <c r="I1563" s="6245" t="s">
        <v>760</v>
      </c>
    </row>
    <row customHeight="1" ht="11.25">
      <c r="A1564" s="6245" t="s">
        <v>2183</v>
      </c>
      <c r="B1564" s="6245" t="s">
        <v>14</v>
      </c>
      <c r="C1564" s="6245" t="s">
        <v>4043</v>
      </c>
      <c r="D1564" s="6245" t="s">
        <v>4044</v>
      </c>
      <c r="E1564" s="6245" t="s">
        <v>4045</v>
      </c>
      <c r="F1564" s="6245" t="s">
        <v>2268</v>
      </c>
      <c r="G1564" s="6245" t="s">
        <v>24</v>
      </c>
      <c r="H1564" s="6245" t="s">
        <v>24</v>
      </c>
      <c r="I1564" s="6245" t="s">
        <v>760</v>
      </c>
    </row>
    <row customHeight="1" ht="11.25">
      <c r="A1565" s="6245" t="s">
        <v>2183</v>
      </c>
      <c r="B1565" s="6245" t="s">
        <v>14</v>
      </c>
      <c r="C1565" s="6245" t="s">
        <v>4049</v>
      </c>
      <c r="D1565" s="6245" t="s">
        <v>4050</v>
      </c>
      <c r="E1565" s="6245" t="s">
        <v>4051</v>
      </c>
      <c r="F1565" s="6245" t="s">
        <v>2217</v>
      </c>
      <c r="G1565" s="6245" t="s">
        <v>24</v>
      </c>
      <c r="H1565" s="6245" t="s">
        <v>24</v>
      </c>
      <c r="I1565" s="6245" t="s">
        <v>760</v>
      </c>
    </row>
    <row customHeight="1" ht="11.25">
      <c r="A1566" s="6245" t="s">
        <v>2183</v>
      </c>
      <c r="B1566" s="6245" t="s">
        <v>14</v>
      </c>
      <c r="C1566" s="6245" t="s">
        <v>4052</v>
      </c>
      <c r="D1566" s="6245" t="s">
        <v>4053</v>
      </c>
      <c r="E1566" s="6245" t="s">
        <v>4054</v>
      </c>
      <c r="F1566" s="6245" t="s">
        <v>3593</v>
      </c>
      <c r="G1566" s="6245" t="s">
        <v>4055</v>
      </c>
      <c r="H1566" s="6245" t="s">
        <v>24</v>
      </c>
      <c r="I1566" s="6245" t="s">
        <v>760</v>
      </c>
    </row>
    <row customHeight="1" ht="11.25">
      <c r="A1567" s="6245" t="s">
        <v>2183</v>
      </c>
      <c r="B1567" s="6245" t="s">
        <v>14</v>
      </c>
      <c r="C1567" s="6245" t="s">
        <v>5519</v>
      </c>
      <c r="D1567" s="6245" t="s">
        <v>5520</v>
      </c>
      <c r="E1567" s="6245" t="s">
        <v>5521</v>
      </c>
      <c r="F1567" s="6245" t="s">
        <v>3653</v>
      </c>
      <c r="G1567" s="6245" t="s">
        <v>5522</v>
      </c>
      <c r="H1567" s="6245" t="s">
        <v>24</v>
      </c>
      <c r="I1567" s="6245" t="s">
        <v>760</v>
      </c>
    </row>
    <row customHeight="1" ht="11.25">
      <c r="A1568" s="6245" t="s">
        <v>2183</v>
      </c>
      <c r="B1568" s="6245" t="s">
        <v>14</v>
      </c>
      <c r="C1568" s="6245" t="s">
        <v>5523</v>
      </c>
      <c r="D1568" s="6245" t="s">
        <v>5524</v>
      </c>
      <c r="E1568" s="6245" t="s">
        <v>5525</v>
      </c>
      <c r="F1568" s="6245" t="s">
        <v>2202</v>
      </c>
      <c r="G1568" s="6245" t="s">
        <v>5526</v>
      </c>
      <c r="H1568" s="6245" t="s">
        <v>24</v>
      </c>
      <c r="I1568" s="6245" t="s">
        <v>760</v>
      </c>
    </row>
    <row customHeight="1" ht="11.25">
      <c r="A1569" s="6245" t="s">
        <v>2183</v>
      </c>
      <c r="B1569" s="6245" t="s">
        <v>14</v>
      </c>
      <c r="C1569" s="6245" t="s">
        <v>5527</v>
      </c>
      <c r="D1569" s="6245" t="s">
        <v>5528</v>
      </c>
      <c r="E1569" s="6245" t="s">
        <v>5529</v>
      </c>
      <c r="F1569" s="6245" t="s">
        <v>2560</v>
      </c>
      <c r="G1569" s="6245" t="s">
        <v>5530</v>
      </c>
      <c r="H1569" s="6245" t="s">
        <v>24</v>
      </c>
      <c r="I1569" s="6245" t="s">
        <v>760</v>
      </c>
    </row>
    <row customHeight="1" ht="11.25">
      <c r="A1570" s="6245" t="s">
        <v>2183</v>
      </c>
      <c r="B1570" s="6245" t="s">
        <v>14</v>
      </c>
      <c r="C1570" s="6245" t="s">
        <v>4075</v>
      </c>
      <c r="D1570" s="6245" t="s">
        <v>4076</v>
      </c>
      <c r="E1570" s="6245" t="s">
        <v>4077</v>
      </c>
      <c r="F1570" s="6245" t="s">
        <v>2197</v>
      </c>
      <c r="G1570" s="6245" t="s">
        <v>4078</v>
      </c>
      <c r="H1570" s="6245" t="s">
        <v>24</v>
      </c>
      <c r="I1570" s="6245" t="s">
        <v>760</v>
      </c>
    </row>
    <row customHeight="1" ht="11.25">
      <c r="A1571" s="6245" t="s">
        <v>2183</v>
      </c>
      <c r="B1571" s="6245" t="s">
        <v>14</v>
      </c>
      <c r="C1571" s="6245" t="s">
        <v>4086</v>
      </c>
      <c r="D1571" s="6245" t="s">
        <v>4087</v>
      </c>
      <c r="E1571" s="6245" t="s">
        <v>4088</v>
      </c>
      <c r="F1571" s="6245" t="s">
        <v>2212</v>
      </c>
      <c r="G1571" s="6245" t="s">
        <v>4089</v>
      </c>
      <c r="H1571" s="6245" t="s">
        <v>24</v>
      </c>
      <c r="I1571" s="6245" t="s">
        <v>760</v>
      </c>
    </row>
    <row customHeight="1" ht="11.25">
      <c r="A1572" s="6245" t="s">
        <v>2183</v>
      </c>
      <c r="B1572" s="6245" t="s">
        <v>14</v>
      </c>
      <c r="C1572" s="6245" t="s">
        <v>5531</v>
      </c>
      <c r="D1572" s="6245" t="s">
        <v>5532</v>
      </c>
      <c r="E1572" s="6245" t="s">
        <v>5533</v>
      </c>
      <c r="F1572" s="6245" t="s">
        <v>2212</v>
      </c>
      <c r="G1572" s="6245" t="s">
        <v>5534</v>
      </c>
      <c r="H1572" s="6245" t="s">
        <v>24</v>
      </c>
      <c r="I1572" s="6245" t="s">
        <v>760</v>
      </c>
    </row>
    <row customHeight="1" ht="11.25">
      <c r="A1573" s="6245" t="s">
        <v>2183</v>
      </c>
      <c r="B1573" s="6245" t="s">
        <v>14</v>
      </c>
      <c r="C1573" s="6245" t="s">
        <v>5535</v>
      </c>
      <c r="D1573" s="6245" t="s">
        <v>5536</v>
      </c>
      <c r="E1573" s="6245" t="s">
        <v>5537</v>
      </c>
      <c r="F1573" s="6245" t="s">
        <v>2452</v>
      </c>
      <c r="G1573" s="6245" t="s">
        <v>5538</v>
      </c>
      <c r="H1573" s="6245" t="s">
        <v>5539</v>
      </c>
      <c r="I1573" s="6245" t="s">
        <v>760</v>
      </c>
    </row>
    <row customHeight="1" ht="11.25">
      <c r="A1574" s="6245" t="s">
        <v>2183</v>
      </c>
      <c r="B1574" s="6245" t="s">
        <v>14</v>
      </c>
      <c r="C1574" s="6245" t="s">
        <v>5540</v>
      </c>
      <c r="D1574" s="6245" t="s">
        <v>5541</v>
      </c>
      <c r="E1574" s="6245" t="s">
        <v>5542</v>
      </c>
      <c r="F1574" s="6245" t="s">
        <v>2586</v>
      </c>
      <c r="G1574" s="6245" t="s">
        <v>3838</v>
      </c>
      <c r="H1574" s="6245" t="s">
        <v>5543</v>
      </c>
      <c r="I1574" s="6245" t="s">
        <v>760</v>
      </c>
    </row>
    <row customHeight="1" ht="11.25">
      <c r="A1575" s="6245" t="s">
        <v>2183</v>
      </c>
      <c r="B1575" s="6245" t="s">
        <v>14</v>
      </c>
      <c r="C1575" s="6245" t="s">
        <v>5544</v>
      </c>
      <c r="D1575" s="6245" t="s">
        <v>5545</v>
      </c>
      <c r="E1575" s="6245" t="s">
        <v>5546</v>
      </c>
      <c r="F1575" s="6245" t="s">
        <v>4297</v>
      </c>
      <c r="G1575" s="6245" t="s">
        <v>24</v>
      </c>
      <c r="H1575" s="6245" t="s">
        <v>24</v>
      </c>
      <c r="I1575" s="6245" t="s">
        <v>760</v>
      </c>
    </row>
    <row customHeight="1" ht="11.25">
      <c r="A1576" s="6245" t="s">
        <v>2183</v>
      </c>
      <c r="B1576" s="6245" t="s">
        <v>14</v>
      </c>
      <c r="C1576" s="6245" t="s">
        <v>5547</v>
      </c>
      <c r="D1576" s="6245" t="s">
        <v>5548</v>
      </c>
      <c r="E1576" s="6245" t="s">
        <v>5549</v>
      </c>
      <c r="F1576" s="6245" t="s">
        <v>2358</v>
      </c>
      <c r="G1576" s="6245" t="s">
        <v>5550</v>
      </c>
      <c r="H1576" s="6245" t="s">
        <v>24</v>
      </c>
      <c r="I1576" s="6245" t="s">
        <v>760</v>
      </c>
    </row>
    <row customHeight="1" ht="11.25">
      <c r="A1577" s="6245" t="s">
        <v>2183</v>
      </c>
      <c r="B1577" s="6245" t="s">
        <v>14</v>
      </c>
      <c r="C1577" s="6245" t="s">
        <v>5551</v>
      </c>
      <c r="D1577" s="6245" t="s">
        <v>5552</v>
      </c>
      <c r="E1577" s="6245" t="s">
        <v>5553</v>
      </c>
      <c r="F1577" s="6245" t="s">
        <v>2197</v>
      </c>
      <c r="G1577" s="6245" t="s">
        <v>24</v>
      </c>
      <c r="H1577" s="6245" t="s">
        <v>24</v>
      </c>
      <c r="I1577" s="6245" t="s">
        <v>760</v>
      </c>
    </row>
    <row customHeight="1" ht="11.25">
      <c r="A1578" s="6245" t="s">
        <v>2183</v>
      </c>
      <c r="B1578" s="6245" t="s">
        <v>14</v>
      </c>
      <c r="C1578" s="6245" t="s">
        <v>4108</v>
      </c>
      <c r="D1578" s="6245" t="s">
        <v>4109</v>
      </c>
      <c r="E1578" s="6245" t="s">
        <v>4110</v>
      </c>
      <c r="F1578" s="6245" t="s">
        <v>2303</v>
      </c>
      <c r="G1578" s="6245" t="s">
        <v>24</v>
      </c>
      <c r="H1578" s="6245" t="s">
        <v>4111</v>
      </c>
      <c r="I1578" s="6245" t="s">
        <v>760</v>
      </c>
    </row>
    <row customHeight="1" ht="11.25">
      <c r="A1579" s="6245" t="s">
        <v>2183</v>
      </c>
      <c r="B1579" s="6245" t="s">
        <v>14</v>
      </c>
      <c r="C1579" s="6245" t="s">
        <v>5554</v>
      </c>
      <c r="D1579" s="6245" t="s">
        <v>5555</v>
      </c>
      <c r="E1579" s="6245" t="s">
        <v>5556</v>
      </c>
      <c r="F1579" s="6245" t="s">
        <v>2197</v>
      </c>
      <c r="G1579" s="6245" t="s">
        <v>5557</v>
      </c>
      <c r="H1579" s="6245" t="s">
        <v>24</v>
      </c>
      <c r="I1579" s="6245" t="s">
        <v>760</v>
      </c>
    </row>
    <row customHeight="1" ht="11.25">
      <c r="A1580" s="6245" t="s">
        <v>2183</v>
      </c>
      <c r="B1580" s="6245" t="s">
        <v>14</v>
      </c>
      <c r="C1580" s="6245" t="s">
        <v>5558</v>
      </c>
      <c r="D1580" s="6245" t="s">
        <v>5559</v>
      </c>
      <c r="E1580" s="6245" t="s">
        <v>5560</v>
      </c>
      <c r="F1580" s="6245" t="s">
        <v>2197</v>
      </c>
      <c r="G1580" s="6245" t="s">
        <v>5561</v>
      </c>
      <c r="H1580" s="6245" t="s">
        <v>24</v>
      </c>
      <c r="I1580" s="6245" t="s">
        <v>760</v>
      </c>
    </row>
    <row customHeight="1" ht="11.25">
      <c r="A1581" s="6245" t="s">
        <v>2183</v>
      </c>
      <c r="B1581" s="6245" t="s">
        <v>14</v>
      </c>
      <c r="C1581" s="6245" t="s">
        <v>5562</v>
      </c>
      <c r="D1581" s="6245" t="s">
        <v>5563</v>
      </c>
      <c r="E1581" s="6245" t="s">
        <v>5564</v>
      </c>
      <c r="F1581" s="6245" t="s">
        <v>4030</v>
      </c>
      <c r="G1581" s="6245" t="s">
        <v>5565</v>
      </c>
      <c r="H1581" s="6245" t="s">
        <v>24</v>
      </c>
      <c r="I1581" s="6245" t="s">
        <v>760</v>
      </c>
    </row>
    <row customHeight="1" ht="11.25">
      <c r="A1582" s="6245" t="s">
        <v>2183</v>
      </c>
      <c r="B1582" s="6245" t="s">
        <v>14</v>
      </c>
      <c r="C1582" s="6245" t="s">
        <v>4123</v>
      </c>
      <c r="D1582" s="6245" t="s">
        <v>4124</v>
      </c>
      <c r="E1582" s="6245" t="s">
        <v>4125</v>
      </c>
      <c r="F1582" s="6245" t="s">
        <v>2963</v>
      </c>
      <c r="G1582" s="6245" t="s">
        <v>4126</v>
      </c>
      <c r="H1582" s="6245" t="s">
        <v>24</v>
      </c>
      <c r="I1582" s="6245" t="s">
        <v>760</v>
      </c>
    </row>
    <row customHeight="1" ht="11.25">
      <c r="A1583" s="6245" t="s">
        <v>2183</v>
      </c>
      <c r="B1583" s="6245" t="s">
        <v>14</v>
      </c>
      <c r="C1583" s="6245" t="s">
        <v>4131</v>
      </c>
      <c r="D1583" s="6245" t="s">
        <v>4132</v>
      </c>
      <c r="E1583" s="6245" t="s">
        <v>4133</v>
      </c>
      <c r="F1583" s="6245" t="s">
        <v>4134</v>
      </c>
      <c r="G1583" s="6245" t="s">
        <v>3689</v>
      </c>
      <c r="H1583" s="6245" t="s">
        <v>24</v>
      </c>
      <c r="I1583" s="6245" t="s">
        <v>760</v>
      </c>
    </row>
    <row customHeight="1" ht="11.25">
      <c r="A1584" s="6245" t="s">
        <v>2183</v>
      </c>
      <c r="B1584" s="6245" t="s">
        <v>14</v>
      </c>
      <c r="C1584" s="6245" t="s">
        <v>4135</v>
      </c>
      <c r="D1584" s="6245" t="s">
        <v>4136</v>
      </c>
      <c r="E1584" s="6245" t="s">
        <v>4137</v>
      </c>
      <c r="F1584" s="6245" t="s">
        <v>2963</v>
      </c>
      <c r="G1584" s="6245" t="s">
        <v>4138</v>
      </c>
      <c r="H1584" s="6245" t="s">
        <v>24</v>
      </c>
      <c r="I1584" s="6245" t="s">
        <v>760</v>
      </c>
    </row>
    <row customHeight="1" ht="11.25">
      <c r="A1585" s="6245" t="s">
        <v>2183</v>
      </c>
      <c r="B1585" s="6245" t="s">
        <v>14</v>
      </c>
      <c r="C1585" s="6245" t="s">
        <v>4139</v>
      </c>
      <c r="D1585" s="6245" t="s">
        <v>4140</v>
      </c>
      <c r="E1585" s="6245" t="s">
        <v>4141</v>
      </c>
      <c r="F1585" s="6245" t="s">
        <v>2237</v>
      </c>
      <c r="G1585" s="6245" t="s">
        <v>4142</v>
      </c>
      <c r="H1585" s="6245" t="s">
        <v>24</v>
      </c>
      <c r="I1585" s="6245" t="s">
        <v>760</v>
      </c>
    </row>
    <row customHeight="1" ht="11.25">
      <c r="A1586" s="6245" t="s">
        <v>2183</v>
      </c>
      <c r="B1586" s="6245" t="s">
        <v>14</v>
      </c>
      <c r="C1586" s="6245" t="s">
        <v>5566</v>
      </c>
      <c r="D1586" s="6245" t="s">
        <v>5567</v>
      </c>
      <c r="E1586" s="6245" t="s">
        <v>5568</v>
      </c>
      <c r="F1586" s="6245" t="s">
        <v>4480</v>
      </c>
      <c r="G1586" s="6245" t="s">
        <v>5569</v>
      </c>
      <c r="H1586" s="6245" t="s">
        <v>24</v>
      </c>
      <c r="I1586" s="6245" t="s">
        <v>760</v>
      </c>
    </row>
    <row customHeight="1" ht="11.25">
      <c r="A1587" s="6245" t="s">
        <v>2183</v>
      </c>
      <c r="B1587" s="6245" t="s">
        <v>14</v>
      </c>
      <c r="C1587" s="6245" t="s">
        <v>5570</v>
      </c>
      <c r="D1587" s="6245" t="s">
        <v>5571</v>
      </c>
      <c r="E1587" s="6245" t="s">
        <v>5572</v>
      </c>
      <c r="F1587" s="6245" t="s">
        <v>2291</v>
      </c>
      <c r="G1587" s="6245" t="s">
        <v>5573</v>
      </c>
      <c r="H1587" s="6245" t="s">
        <v>24</v>
      </c>
      <c r="I1587" s="6245" t="s">
        <v>760</v>
      </c>
    </row>
    <row customHeight="1" ht="11.25">
      <c r="A1588" s="6245" t="s">
        <v>2183</v>
      </c>
      <c r="B1588" s="6245" t="s">
        <v>14</v>
      </c>
      <c r="C1588" s="6245" t="s">
        <v>4168</v>
      </c>
      <c r="D1588" s="6245" t="s">
        <v>4169</v>
      </c>
      <c r="E1588" s="6245" t="s">
        <v>4170</v>
      </c>
      <c r="F1588" s="6245" t="s">
        <v>2197</v>
      </c>
      <c r="G1588" s="6245" t="s">
        <v>4171</v>
      </c>
      <c r="H1588" s="6245" t="s">
        <v>24</v>
      </c>
      <c r="I1588" s="6245" t="s">
        <v>760</v>
      </c>
    </row>
    <row customHeight="1" ht="11.25">
      <c r="A1589" s="6245" t="s">
        <v>2183</v>
      </c>
      <c r="B1589" s="6245" t="s">
        <v>14</v>
      </c>
      <c r="C1589" s="6245" t="s">
        <v>5574</v>
      </c>
      <c r="D1589" s="6245" t="s">
        <v>5575</v>
      </c>
      <c r="E1589" s="6245" t="s">
        <v>5576</v>
      </c>
      <c r="F1589" s="6245" t="s">
        <v>2197</v>
      </c>
      <c r="G1589" s="6245" t="s">
        <v>24</v>
      </c>
      <c r="H1589" s="6245" t="s">
        <v>24</v>
      </c>
      <c r="I1589" s="6245" t="s">
        <v>760</v>
      </c>
    </row>
    <row customHeight="1" ht="11.25">
      <c r="A1590" s="6245" t="s">
        <v>2183</v>
      </c>
      <c r="B1590" s="6245" t="s">
        <v>14</v>
      </c>
      <c r="C1590" s="6245" t="s">
        <v>4176</v>
      </c>
      <c r="D1590" s="6245" t="s">
        <v>4177</v>
      </c>
      <c r="E1590" s="6245" t="s">
        <v>4178</v>
      </c>
      <c r="F1590" s="6245" t="s">
        <v>2385</v>
      </c>
      <c r="G1590" s="6245" t="s">
        <v>4179</v>
      </c>
      <c r="H1590" s="6245" t="s">
        <v>24</v>
      </c>
      <c r="I1590" s="6245" t="s">
        <v>760</v>
      </c>
    </row>
    <row customHeight="1" ht="11.25">
      <c r="A1591" s="6245" t="s">
        <v>2183</v>
      </c>
      <c r="B1591" s="6245" t="s">
        <v>14</v>
      </c>
      <c r="C1591" s="6245" t="s">
        <v>4183</v>
      </c>
      <c r="D1591" s="6245" t="s">
        <v>4181</v>
      </c>
      <c r="E1591" s="6245" t="s">
        <v>4184</v>
      </c>
      <c r="F1591" s="6245" t="s">
        <v>2823</v>
      </c>
      <c r="G1591" s="6245" t="s">
        <v>4185</v>
      </c>
      <c r="H1591" s="6245" t="s">
        <v>24</v>
      </c>
      <c r="I1591" s="6245" t="s">
        <v>760</v>
      </c>
    </row>
    <row customHeight="1" ht="11.25">
      <c r="A1592" s="6245" t="s">
        <v>2183</v>
      </c>
      <c r="B1592" s="6245" t="s">
        <v>14</v>
      </c>
      <c r="C1592" s="6245" t="s">
        <v>4193</v>
      </c>
      <c r="D1592" s="6245" t="s">
        <v>4191</v>
      </c>
      <c r="E1592" s="6245" t="s">
        <v>4194</v>
      </c>
      <c r="F1592" s="6245" t="s">
        <v>2385</v>
      </c>
      <c r="G1592" s="6245" t="s">
        <v>24</v>
      </c>
      <c r="H1592" s="6245" t="s">
        <v>24</v>
      </c>
      <c r="I1592" s="6245" t="s">
        <v>760</v>
      </c>
    </row>
    <row customHeight="1" ht="11.25">
      <c r="A1593" s="6245" t="s">
        <v>2183</v>
      </c>
      <c r="B1593" s="6245" t="s">
        <v>14</v>
      </c>
      <c r="C1593" s="6245" t="s">
        <v>4199</v>
      </c>
      <c r="D1593" s="6245" t="s">
        <v>4200</v>
      </c>
      <c r="E1593" s="6245" t="s">
        <v>4201</v>
      </c>
      <c r="F1593" s="6245" t="s">
        <v>2573</v>
      </c>
      <c r="G1593" s="6245" t="s">
        <v>4202</v>
      </c>
      <c r="H1593" s="6245" t="s">
        <v>24</v>
      </c>
      <c r="I1593" s="6245" t="s">
        <v>760</v>
      </c>
    </row>
    <row customHeight="1" ht="11.25">
      <c r="A1594" s="6245" t="s">
        <v>2183</v>
      </c>
      <c r="B1594" s="6245" t="s">
        <v>14</v>
      </c>
      <c r="C1594" s="6245" t="s">
        <v>5577</v>
      </c>
      <c r="D1594" s="6245" t="s">
        <v>5578</v>
      </c>
      <c r="E1594" s="6245" t="s">
        <v>5579</v>
      </c>
      <c r="F1594" s="6245" t="s">
        <v>2278</v>
      </c>
      <c r="G1594" s="6245" t="s">
        <v>24</v>
      </c>
      <c r="H1594" s="6245" t="s">
        <v>24</v>
      </c>
      <c r="I1594" s="6245" t="s">
        <v>760</v>
      </c>
    </row>
    <row customHeight="1" ht="11.25">
      <c r="A1595" s="6245" t="s">
        <v>2183</v>
      </c>
      <c r="B1595" s="6245" t="s">
        <v>14</v>
      </c>
      <c r="C1595" s="6245" t="s">
        <v>5580</v>
      </c>
      <c r="D1595" s="6245" t="s">
        <v>5581</v>
      </c>
      <c r="E1595" s="6245" t="s">
        <v>5582</v>
      </c>
      <c r="F1595" s="6245" t="s">
        <v>3697</v>
      </c>
      <c r="G1595" s="6245" t="s">
        <v>5583</v>
      </c>
      <c r="H1595" s="6245" t="s">
        <v>24</v>
      </c>
      <c r="I1595" s="6245" t="s">
        <v>760</v>
      </c>
    </row>
    <row customHeight="1" ht="11.25">
      <c r="A1596" s="6245" t="s">
        <v>2183</v>
      </c>
      <c r="B1596" s="6245" t="s">
        <v>14</v>
      </c>
      <c r="C1596" s="6245" t="s">
        <v>5584</v>
      </c>
      <c r="D1596" s="6245" t="s">
        <v>5585</v>
      </c>
      <c r="E1596" s="6245" t="s">
        <v>5586</v>
      </c>
      <c r="F1596" s="6245" t="s">
        <v>2452</v>
      </c>
      <c r="G1596" s="6245" t="s">
        <v>5587</v>
      </c>
      <c r="H1596" s="6245" t="s">
        <v>24</v>
      </c>
      <c r="I1596" s="6245" t="s">
        <v>760</v>
      </c>
    </row>
    <row customHeight="1" ht="11.25">
      <c r="A1597" s="6245" t="s">
        <v>2183</v>
      </c>
      <c r="B1597" s="6245" t="s">
        <v>14</v>
      </c>
      <c r="C1597" s="6245" t="s">
        <v>5588</v>
      </c>
      <c r="D1597" s="6245" t="s">
        <v>5589</v>
      </c>
      <c r="E1597" s="6245" t="s">
        <v>5590</v>
      </c>
      <c r="F1597" s="6245" t="s">
        <v>2917</v>
      </c>
      <c r="G1597" s="6245" t="s">
        <v>24</v>
      </c>
      <c r="H1597" s="6245" t="s">
        <v>24</v>
      </c>
      <c r="I1597" s="6245" t="s">
        <v>760</v>
      </c>
    </row>
    <row customHeight="1" ht="11.25">
      <c r="A1598" s="6245" t="s">
        <v>2183</v>
      </c>
      <c r="B1598" s="6245" t="s">
        <v>14</v>
      </c>
      <c r="C1598" s="6245" t="s">
        <v>4775</v>
      </c>
      <c r="D1598" s="6245" t="s">
        <v>4776</v>
      </c>
      <c r="E1598" s="6245" t="s">
        <v>4777</v>
      </c>
      <c r="F1598" s="6245" t="s">
        <v>2369</v>
      </c>
      <c r="G1598" s="6245" t="s">
        <v>24</v>
      </c>
      <c r="H1598" s="6245" t="s">
        <v>24</v>
      </c>
      <c r="I1598" s="6245" t="s">
        <v>760</v>
      </c>
    </row>
    <row customHeight="1" ht="11.25">
      <c r="A1599" s="6245" t="s">
        <v>2183</v>
      </c>
      <c r="B1599" s="6245" t="s">
        <v>14</v>
      </c>
      <c r="C1599" s="6245" t="s">
        <v>4220</v>
      </c>
      <c r="D1599" s="6245" t="s">
        <v>4221</v>
      </c>
      <c r="E1599" s="6245" t="s">
        <v>4222</v>
      </c>
      <c r="F1599" s="6245" t="s">
        <v>2212</v>
      </c>
      <c r="G1599" s="6245" t="s">
        <v>24</v>
      </c>
      <c r="H1599" s="6245" t="s">
        <v>24</v>
      </c>
      <c r="I1599" s="6245" t="s">
        <v>760</v>
      </c>
    </row>
    <row customHeight="1" ht="11.25">
      <c r="A1600" s="6245" t="s">
        <v>2183</v>
      </c>
      <c r="B1600" s="6245" t="s">
        <v>14</v>
      </c>
      <c r="C1600" s="6245" t="s">
        <v>4231</v>
      </c>
      <c r="D1600" s="6245" t="s">
        <v>4232</v>
      </c>
      <c r="E1600" s="6245" t="s">
        <v>4233</v>
      </c>
      <c r="F1600" s="6245" t="s">
        <v>2237</v>
      </c>
      <c r="G1600" s="6245" t="s">
        <v>4234</v>
      </c>
      <c r="H1600" s="6245" t="s">
        <v>24</v>
      </c>
      <c r="I1600" s="6245" t="s">
        <v>760</v>
      </c>
    </row>
    <row customHeight="1" ht="11.25">
      <c r="A1601" s="6245" t="s">
        <v>2183</v>
      </c>
      <c r="B1601" s="6245" t="s">
        <v>14</v>
      </c>
      <c r="C1601" s="6245" t="s">
        <v>4246</v>
      </c>
      <c r="D1601" s="6245" t="s">
        <v>4247</v>
      </c>
      <c r="E1601" s="6245" t="s">
        <v>4248</v>
      </c>
      <c r="F1601" s="6245" t="s">
        <v>2560</v>
      </c>
      <c r="G1601" s="6245" t="s">
        <v>24</v>
      </c>
      <c r="H1601" s="6245" t="s">
        <v>24</v>
      </c>
      <c r="I1601" s="6245" t="s">
        <v>760</v>
      </c>
    </row>
    <row customHeight="1" ht="11.25">
      <c r="A1602" s="6245" t="s">
        <v>2183</v>
      </c>
      <c r="B1602" s="6245" t="s">
        <v>14</v>
      </c>
      <c r="C1602" s="6245" t="s">
        <v>4249</v>
      </c>
      <c r="D1602" s="6245" t="s">
        <v>4247</v>
      </c>
      <c r="E1602" s="6245" t="s">
        <v>4250</v>
      </c>
      <c r="F1602" s="6245" t="s">
        <v>2369</v>
      </c>
      <c r="G1602" s="6245" t="s">
        <v>4251</v>
      </c>
      <c r="H1602" s="6245" t="s">
        <v>24</v>
      </c>
      <c r="I1602" s="6245" t="s">
        <v>760</v>
      </c>
    </row>
    <row customHeight="1" ht="11.25">
      <c r="A1603" s="6245" t="s">
        <v>2183</v>
      </c>
      <c r="B1603" s="6245" t="s">
        <v>14</v>
      </c>
      <c r="C1603" s="6245" t="s">
        <v>5591</v>
      </c>
      <c r="D1603" s="6245" t="s">
        <v>5592</v>
      </c>
      <c r="E1603" s="6245" t="s">
        <v>5593</v>
      </c>
      <c r="F1603" s="6245" t="s">
        <v>2313</v>
      </c>
      <c r="G1603" s="6245" t="s">
        <v>5594</v>
      </c>
      <c r="H1603" s="6245" t="s">
        <v>24</v>
      </c>
      <c r="I1603" s="6245" t="s">
        <v>760</v>
      </c>
    </row>
    <row customHeight="1" ht="11.25">
      <c r="A1604" s="6245" t="s">
        <v>2183</v>
      </c>
      <c r="B1604" s="6245" t="s">
        <v>14</v>
      </c>
      <c r="C1604" s="6245" t="s">
        <v>5595</v>
      </c>
      <c r="D1604" s="6245" t="s">
        <v>5596</v>
      </c>
      <c r="E1604" s="6245" t="s">
        <v>5597</v>
      </c>
      <c r="F1604" s="6245" t="s">
        <v>2407</v>
      </c>
      <c r="G1604" s="6245" t="s">
        <v>5598</v>
      </c>
      <c r="H1604" s="6245" t="s">
        <v>24</v>
      </c>
      <c r="I1604" s="6245" t="s">
        <v>760</v>
      </c>
    </row>
    <row customHeight="1" ht="11.25">
      <c r="A1605" s="6245" t="s">
        <v>2183</v>
      </c>
      <c r="B1605" s="6245" t="s">
        <v>14</v>
      </c>
      <c r="C1605" s="6245" t="s">
        <v>4264</v>
      </c>
      <c r="D1605" s="6245" t="s">
        <v>4265</v>
      </c>
      <c r="E1605" s="6245" t="s">
        <v>4266</v>
      </c>
      <c r="F1605" s="6245" t="s">
        <v>2385</v>
      </c>
      <c r="G1605" s="6245" t="s">
        <v>4267</v>
      </c>
      <c r="H1605" s="6245" t="s">
        <v>24</v>
      </c>
      <c r="I1605" s="6245" t="s">
        <v>760</v>
      </c>
    </row>
    <row customHeight="1" ht="11.25">
      <c r="A1606" s="6245" t="s">
        <v>2183</v>
      </c>
      <c r="B1606" s="6245" t="s">
        <v>14</v>
      </c>
      <c r="C1606" s="6245" t="s">
        <v>5599</v>
      </c>
      <c r="D1606" s="6245" t="s">
        <v>5600</v>
      </c>
      <c r="E1606" s="6245" t="s">
        <v>5601</v>
      </c>
      <c r="F1606" s="6245" t="s">
        <v>3061</v>
      </c>
      <c r="G1606" s="6245" t="s">
        <v>24</v>
      </c>
      <c r="H1606" s="6245" t="s">
        <v>5602</v>
      </c>
      <c r="I1606" s="6245" t="s">
        <v>760</v>
      </c>
    </row>
    <row customHeight="1" ht="11.25">
      <c r="A1607" s="6245" t="s">
        <v>2183</v>
      </c>
      <c r="B1607" s="6245" t="s">
        <v>14</v>
      </c>
      <c r="C1607" s="6245" t="s">
        <v>4268</v>
      </c>
      <c r="D1607" s="6245" t="s">
        <v>4269</v>
      </c>
      <c r="E1607" s="6245" t="s">
        <v>4270</v>
      </c>
      <c r="F1607" s="6245" t="s">
        <v>2402</v>
      </c>
      <c r="G1607" s="6245" t="s">
        <v>24</v>
      </c>
      <c r="H1607" s="6245" t="s">
        <v>24</v>
      </c>
      <c r="I1607" s="6245" t="s">
        <v>760</v>
      </c>
    </row>
    <row customHeight="1" ht="11.25">
      <c r="A1608" s="6245" t="s">
        <v>2183</v>
      </c>
      <c r="B1608" s="6245" t="s">
        <v>14</v>
      </c>
      <c r="C1608" s="6245" t="s">
        <v>5603</v>
      </c>
      <c r="D1608" s="6245" t="s">
        <v>5604</v>
      </c>
      <c r="E1608" s="6245" t="s">
        <v>5605</v>
      </c>
      <c r="F1608" s="6245" t="s">
        <v>2917</v>
      </c>
      <c r="G1608" s="6245" t="s">
        <v>5606</v>
      </c>
      <c r="H1608" s="6245" t="s">
        <v>24</v>
      </c>
      <c r="I1608" s="6245" t="s">
        <v>760</v>
      </c>
    </row>
    <row customHeight="1" ht="11.25">
      <c r="A1609" s="6245" t="s">
        <v>2183</v>
      </c>
      <c r="B1609" s="6245" t="s">
        <v>14</v>
      </c>
      <c r="C1609" s="6245" t="s">
        <v>5607</v>
      </c>
      <c r="D1609" s="6245" t="s">
        <v>5608</v>
      </c>
      <c r="E1609" s="6245" t="s">
        <v>5609</v>
      </c>
      <c r="F1609" s="6245" t="s">
        <v>4925</v>
      </c>
      <c r="G1609" s="6245" t="s">
        <v>5610</v>
      </c>
      <c r="H1609" s="6245" t="s">
        <v>24</v>
      </c>
      <c r="I1609" s="6245" t="s">
        <v>760</v>
      </c>
    </row>
    <row customHeight="1" ht="11.25">
      <c r="A1610" s="6245" t="s">
        <v>2183</v>
      </c>
      <c r="B1610" s="6245" t="s">
        <v>14</v>
      </c>
      <c r="C1610" s="6245" t="s">
        <v>5611</v>
      </c>
      <c r="D1610" s="6245" t="s">
        <v>5612</v>
      </c>
      <c r="E1610" s="6245" t="s">
        <v>5613</v>
      </c>
      <c r="F1610" s="6245" t="s">
        <v>2303</v>
      </c>
      <c r="G1610" s="6245" t="s">
        <v>24</v>
      </c>
      <c r="H1610" s="6245" t="s">
        <v>24</v>
      </c>
      <c r="I1610" s="6245" t="s">
        <v>760</v>
      </c>
    </row>
    <row customHeight="1" ht="11.25">
      <c r="A1611" s="6245" t="s">
        <v>2183</v>
      </c>
      <c r="B1611" s="6245" t="s">
        <v>14</v>
      </c>
      <c r="C1611" s="6245" t="s">
        <v>5614</v>
      </c>
      <c r="D1611" s="6245" t="s">
        <v>5615</v>
      </c>
      <c r="E1611" s="6245" t="s">
        <v>5616</v>
      </c>
      <c r="F1611" s="6245" t="s">
        <v>2806</v>
      </c>
      <c r="G1611" s="6245" t="s">
        <v>5617</v>
      </c>
      <c r="H1611" s="6245" t="s">
        <v>24</v>
      </c>
      <c r="I1611" s="6245" t="s">
        <v>760</v>
      </c>
    </row>
    <row customHeight="1" ht="11.25">
      <c r="A1612" s="6245" t="s">
        <v>2183</v>
      </c>
      <c r="B1612" s="6245" t="s">
        <v>14</v>
      </c>
      <c r="C1612" s="6245" t="s">
        <v>4283</v>
      </c>
      <c r="D1612" s="6245" t="s">
        <v>4284</v>
      </c>
      <c r="E1612" s="6245" t="s">
        <v>4285</v>
      </c>
      <c r="F1612" s="6245" t="s">
        <v>2369</v>
      </c>
      <c r="G1612" s="6245" t="s">
        <v>24</v>
      </c>
      <c r="H1612" s="6245" t="s">
        <v>24</v>
      </c>
      <c r="I1612" s="6245" t="s">
        <v>760</v>
      </c>
    </row>
    <row customHeight="1" ht="11.25">
      <c r="A1613" s="6245" t="s">
        <v>2183</v>
      </c>
      <c r="B1613" s="6245" t="s">
        <v>14</v>
      </c>
      <c r="C1613" s="6245" t="s">
        <v>5618</v>
      </c>
      <c r="D1613" s="6245" t="s">
        <v>5619</v>
      </c>
      <c r="E1613" s="6245" t="s">
        <v>5620</v>
      </c>
      <c r="F1613" s="6245" t="s">
        <v>2308</v>
      </c>
      <c r="G1613" s="6245" t="s">
        <v>5621</v>
      </c>
      <c r="H1613" s="6245" t="s">
        <v>24</v>
      </c>
      <c r="I1613" s="6245" t="s">
        <v>760</v>
      </c>
    </row>
    <row customHeight="1" ht="11.25">
      <c r="A1614" s="6245" t="s">
        <v>2183</v>
      </c>
      <c r="B1614" s="6245" t="s">
        <v>14</v>
      </c>
      <c r="C1614" s="6245" t="s">
        <v>5622</v>
      </c>
      <c r="D1614" s="6245" t="s">
        <v>5623</v>
      </c>
      <c r="E1614" s="6245" t="s">
        <v>5624</v>
      </c>
      <c r="F1614" s="6245" t="s">
        <v>2402</v>
      </c>
      <c r="G1614" s="6245" t="s">
        <v>24</v>
      </c>
      <c r="H1614" s="6245" t="s">
        <v>24</v>
      </c>
      <c r="I1614" s="6245" t="s">
        <v>760</v>
      </c>
    </row>
    <row customHeight="1" ht="11.25">
      <c r="A1615" s="6245" t="s">
        <v>2183</v>
      </c>
      <c r="B1615" s="6245" t="s">
        <v>14</v>
      </c>
      <c r="C1615" s="6245" t="s">
        <v>5625</v>
      </c>
      <c r="D1615" s="6245" t="s">
        <v>5626</v>
      </c>
      <c r="E1615" s="6245" t="s">
        <v>5627</v>
      </c>
      <c r="F1615" s="6245" t="s">
        <v>2586</v>
      </c>
      <c r="G1615" s="6245" t="s">
        <v>5628</v>
      </c>
      <c r="H1615" s="6245" t="s">
        <v>24</v>
      </c>
      <c r="I1615" s="6245" t="s">
        <v>760</v>
      </c>
    </row>
    <row customHeight="1" ht="11.25">
      <c r="A1616" s="6245" t="s">
        <v>2183</v>
      </c>
      <c r="B1616" s="6245" t="s">
        <v>14</v>
      </c>
      <c r="C1616" s="6245" t="s">
        <v>5629</v>
      </c>
      <c r="D1616" s="6245" t="s">
        <v>5630</v>
      </c>
      <c r="E1616" s="6245" t="s">
        <v>5631</v>
      </c>
      <c r="F1616" s="6245" t="s">
        <v>2197</v>
      </c>
      <c r="G1616" s="6245" t="s">
        <v>24</v>
      </c>
      <c r="H1616" s="6245" t="s">
        <v>5632</v>
      </c>
      <c r="I1616" s="6245" t="s">
        <v>760</v>
      </c>
    </row>
    <row customHeight="1" ht="11.25">
      <c r="A1617" s="6245" t="s">
        <v>2183</v>
      </c>
      <c r="B1617" s="6245" t="s">
        <v>14</v>
      </c>
      <c r="C1617" s="6245" t="s">
        <v>4299</v>
      </c>
      <c r="D1617" s="6245" t="s">
        <v>4300</v>
      </c>
      <c r="E1617" s="6245" t="s">
        <v>4301</v>
      </c>
      <c r="F1617" s="6245" t="s">
        <v>2197</v>
      </c>
      <c r="G1617" s="6245" t="s">
        <v>24</v>
      </c>
      <c r="H1617" s="6245" t="s">
        <v>24</v>
      </c>
      <c r="I1617" s="6245" t="s">
        <v>760</v>
      </c>
    </row>
    <row customHeight="1" ht="11.25">
      <c r="A1618" s="6245" t="s">
        <v>2183</v>
      </c>
      <c r="B1618" s="6245" t="s">
        <v>14</v>
      </c>
      <c r="C1618" s="6245" t="s">
        <v>4306</v>
      </c>
      <c r="D1618" s="6245" t="s">
        <v>4307</v>
      </c>
      <c r="E1618" s="6245" t="s">
        <v>4308</v>
      </c>
      <c r="F1618" s="6245" t="s">
        <v>2291</v>
      </c>
      <c r="G1618" s="6245" t="s">
        <v>24</v>
      </c>
      <c r="H1618" s="6245" t="s">
        <v>24</v>
      </c>
      <c r="I1618" s="6245" t="s">
        <v>760</v>
      </c>
    </row>
    <row customHeight="1" ht="11.25">
      <c r="A1619" s="6245" t="s">
        <v>2183</v>
      </c>
      <c r="B1619" s="6245" t="s">
        <v>14</v>
      </c>
      <c r="C1619" s="6245" t="s">
        <v>4309</v>
      </c>
      <c r="D1619" s="6245" t="s">
        <v>4310</v>
      </c>
      <c r="E1619" s="6245" t="s">
        <v>4311</v>
      </c>
      <c r="F1619" s="6245" t="s">
        <v>2202</v>
      </c>
      <c r="G1619" s="6245" t="s">
        <v>24</v>
      </c>
      <c r="H1619" s="6245" t="s">
        <v>24</v>
      </c>
      <c r="I1619" s="6245" t="s">
        <v>760</v>
      </c>
    </row>
    <row customHeight="1" ht="11.25">
      <c r="A1620" s="6245" t="s">
        <v>2183</v>
      </c>
      <c r="B1620" s="6245" t="s">
        <v>14</v>
      </c>
      <c r="C1620" s="6245" t="s">
        <v>5633</v>
      </c>
      <c r="D1620" s="6245" t="s">
        <v>5634</v>
      </c>
      <c r="E1620" s="6245" t="s">
        <v>5635</v>
      </c>
      <c r="F1620" s="6245" t="s">
        <v>2308</v>
      </c>
      <c r="G1620" s="6245" t="s">
        <v>5636</v>
      </c>
      <c r="H1620" s="6245" t="s">
        <v>24</v>
      </c>
      <c r="I1620" s="6245" t="s">
        <v>760</v>
      </c>
    </row>
    <row customHeight="1" ht="11.25">
      <c r="A1621" s="6245" t="s">
        <v>2183</v>
      </c>
      <c r="B1621" s="6245" t="s">
        <v>14</v>
      </c>
      <c r="C1621" s="6245" t="s">
        <v>5637</v>
      </c>
      <c r="D1621" s="6245" t="s">
        <v>5638</v>
      </c>
      <c r="E1621" s="6245" t="s">
        <v>5639</v>
      </c>
      <c r="F1621" s="6245" t="s">
        <v>2523</v>
      </c>
      <c r="G1621" s="6245" t="s">
        <v>5640</v>
      </c>
      <c r="H1621" s="6245" t="s">
        <v>3071</v>
      </c>
      <c r="I1621" s="6245" t="s">
        <v>760</v>
      </c>
    </row>
    <row customHeight="1" ht="11.25">
      <c r="A1622" s="6245" t="s">
        <v>2183</v>
      </c>
      <c r="B1622" s="6245" t="s">
        <v>14</v>
      </c>
      <c r="C1622" s="6245" t="s">
        <v>4319</v>
      </c>
      <c r="D1622" s="6245" t="s">
        <v>4320</v>
      </c>
      <c r="E1622" s="6245" t="s">
        <v>4321</v>
      </c>
      <c r="F1622" s="6245" t="s">
        <v>2303</v>
      </c>
      <c r="G1622" s="6245" t="s">
        <v>4322</v>
      </c>
      <c r="H1622" s="6245" t="s">
        <v>24</v>
      </c>
      <c r="I1622" s="6245" t="s">
        <v>760</v>
      </c>
    </row>
    <row customHeight="1" ht="11.25">
      <c r="A1623" s="6245" t="s">
        <v>2183</v>
      </c>
      <c r="B1623" s="6245" t="s">
        <v>14</v>
      </c>
      <c r="C1623" s="6245" t="s">
        <v>5641</v>
      </c>
      <c r="D1623" s="6245" t="s">
        <v>5642</v>
      </c>
      <c r="E1623" s="6245" t="s">
        <v>5643</v>
      </c>
      <c r="F1623" s="6245" t="s">
        <v>3196</v>
      </c>
      <c r="G1623" s="6245" t="s">
        <v>24</v>
      </c>
      <c r="H1623" s="6245" t="s">
        <v>24</v>
      </c>
      <c r="I1623" s="6245" t="s">
        <v>760</v>
      </c>
    </row>
    <row customHeight="1" ht="11.25">
      <c r="A1624" s="6245" t="s">
        <v>2183</v>
      </c>
      <c r="B1624" s="6245" t="s">
        <v>14</v>
      </c>
      <c r="C1624" s="6245" t="s">
        <v>5644</v>
      </c>
      <c r="D1624" s="6245" t="s">
        <v>5645</v>
      </c>
      <c r="E1624" s="6245" t="s">
        <v>5646</v>
      </c>
      <c r="F1624" s="6245" t="s">
        <v>2303</v>
      </c>
      <c r="G1624" s="6245" t="s">
        <v>3577</v>
      </c>
      <c r="H1624" s="6245" t="s">
        <v>24</v>
      </c>
      <c r="I1624" s="6245" t="s">
        <v>760</v>
      </c>
    </row>
    <row customHeight="1" ht="11.25">
      <c r="A1625" s="6245" t="s">
        <v>2183</v>
      </c>
      <c r="B1625" s="6245" t="s">
        <v>14</v>
      </c>
      <c r="C1625" s="6245" t="s">
        <v>5647</v>
      </c>
      <c r="D1625" s="6245" t="s">
        <v>5648</v>
      </c>
      <c r="E1625" s="6245" t="s">
        <v>5649</v>
      </c>
      <c r="F1625" s="6245" t="s">
        <v>2291</v>
      </c>
      <c r="G1625" s="6245" t="s">
        <v>5650</v>
      </c>
      <c r="H1625" s="6245" t="s">
        <v>24</v>
      </c>
      <c r="I1625" s="6245" t="s">
        <v>760</v>
      </c>
    </row>
    <row customHeight="1" ht="11.25">
      <c r="A1626" s="6245" t="s">
        <v>2183</v>
      </c>
      <c r="B1626" s="6245" t="s">
        <v>14</v>
      </c>
      <c r="C1626" s="6245" t="s">
        <v>5651</v>
      </c>
      <c r="D1626" s="6245" t="s">
        <v>5652</v>
      </c>
      <c r="E1626" s="6245" t="s">
        <v>5653</v>
      </c>
      <c r="F1626" s="6245" t="s">
        <v>2303</v>
      </c>
      <c r="G1626" s="6245" t="s">
        <v>5654</v>
      </c>
      <c r="H1626" s="6245" t="s">
        <v>24</v>
      </c>
      <c r="I1626" s="6245" t="s">
        <v>760</v>
      </c>
    </row>
    <row customHeight="1" ht="11.25">
      <c r="A1627" s="6245" t="s">
        <v>2183</v>
      </c>
      <c r="B1627" s="6245" t="s">
        <v>14</v>
      </c>
      <c r="C1627" s="6245" t="s">
        <v>5655</v>
      </c>
      <c r="D1627" s="6245" t="s">
        <v>5656</v>
      </c>
      <c r="E1627" s="6245" t="s">
        <v>5657</v>
      </c>
      <c r="F1627" s="6245" t="s">
        <v>2303</v>
      </c>
      <c r="G1627" s="6245" t="s">
        <v>5658</v>
      </c>
      <c r="H1627" s="6245" t="s">
        <v>24</v>
      </c>
      <c r="I1627" s="6245" t="s">
        <v>760</v>
      </c>
    </row>
    <row customHeight="1" ht="11.25">
      <c r="A1628" s="6245" t="s">
        <v>2183</v>
      </c>
      <c r="B1628" s="6245" t="s">
        <v>14</v>
      </c>
      <c r="C1628" s="6245" t="s">
        <v>5659</v>
      </c>
      <c r="D1628" s="6245" t="s">
        <v>5660</v>
      </c>
      <c r="E1628" s="6245" t="s">
        <v>5661</v>
      </c>
      <c r="F1628" s="6245" t="s">
        <v>2308</v>
      </c>
      <c r="G1628" s="6245" t="s">
        <v>2332</v>
      </c>
      <c r="H1628" s="6245" t="s">
        <v>24</v>
      </c>
      <c r="I1628" s="6245" t="s">
        <v>760</v>
      </c>
    </row>
    <row customHeight="1" ht="11.25">
      <c r="A1629" s="6245" t="s">
        <v>2183</v>
      </c>
      <c r="B1629" s="6245" t="s">
        <v>14</v>
      </c>
      <c r="C1629" s="6245" t="s">
        <v>5662</v>
      </c>
      <c r="D1629" s="6245" t="s">
        <v>5663</v>
      </c>
      <c r="E1629" s="6245" t="s">
        <v>5664</v>
      </c>
      <c r="F1629" s="6245" t="s">
        <v>4297</v>
      </c>
      <c r="G1629" s="6245" t="s">
        <v>5665</v>
      </c>
      <c r="H1629" s="6245" t="s">
        <v>24</v>
      </c>
      <c r="I1629" s="6245" t="s">
        <v>760</v>
      </c>
    </row>
    <row customHeight="1" ht="11.25">
      <c r="A1630" s="6245" t="s">
        <v>2183</v>
      </c>
      <c r="B1630" s="6245" t="s">
        <v>14</v>
      </c>
      <c r="C1630" s="6245" t="s">
        <v>5666</v>
      </c>
      <c r="D1630" s="6245" t="s">
        <v>5667</v>
      </c>
      <c r="E1630" s="6245" t="s">
        <v>5668</v>
      </c>
      <c r="F1630" s="6245" t="s">
        <v>5669</v>
      </c>
      <c r="G1630" s="6245" t="s">
        <v>24</v>
      </c>
      <c r="H1630" s="6245" t="s">
        <v>24</v>
      </c>
      <c r="I1630" s="6245" t="s">
        <v>760</v>
      </c>
    </row>
    <row customHeight="1" ht="11.25">
      <c r="A1631" s="6245" t="s">
        <v>2183</v>
      </c>
      <c r="B1631" s="6245" t="s">
        <v>14</v>
      </c>
      <c r="C1631" s="6245" t="s">
        <v>4330</v>
      </c>
      <c r="D1631" s="6245" t="s">
        <v>4331</v>
      </c>
      <c r="E1631" s="6245" t="s">
        <v>4332</v>
      </c>
      <c r="F1631" s="6245" t="s">
        <v>2385</v>
      </c>
      <c r="G1631" s="6245" t="s">
        <v>24</v>
      </c>
      <c r="H1631" s="6245" t="s">
        <v>24</v>
      </c>
      <c r="I1631" s="6245" t="s">
        <v>760</v>
      </c>
    </row>
    <row customHeight="1" ht="11.25">
      <c r="A1632" s="6245" t="s">
        <v>2183</v>
      </c>
      <c r="B1632" s="6245" t="s">
        <v>14</v>
      </c>
      <c r="C1632" s="6245" t="s">
        <v>5670</v>
      </c>
      <c r="D1632" s="6245" t="s">
        <v>5671</v>
      </c>
      <c r="E1632" s="6245" t="s">
        <v>5672</v>
      </c>
      <c r="F1632" s="6245" t="s">
        <v>2733</v>
      </c>
      <c r="G1632" s="6245" t="s">
        <v>24</v>
      </c>
      <c r="H1632" s="6245" t="s">
        <v>24</v>
      </c>
      <c r="I1632" s="6245" t="s">
        <v>760</v>
      </c>
    </row>
    <row customHeight="1" ht="11.25">
      <c r="A1633" s="6245" t="s">
        <v>2183</v>
      </c>
      <c r="B1633" s="6245" t="s">
        <v>14</v>
      </c>
      <c r="C1633" s="6245" t="s">
        <v>4333</v>
      </c>
      <c r="D1633" s="6245" t="s">
        <v>4334</v>
      </c>
      <c r="E1633" s="6245" t="s">
        <v>4335</v>
      </c>
      <c r="F1633" s="6245" t="s">
        <v>2242</v>
      </c>
      <c r="G1633" s="6245" t="s">
        <v>24</v>
      </c>
      <c r="H1633" s="6245" t="s">
        <v>24</v>
      </c>
      <c r="I1633" s="6245" t="s">
        <v>760</v>
      </c>
    </row>
    <row customHeight="1" ht="11.25">
      <c r="A1634" s="6245" t="s">
        <v>2183</v>
      </c>
      <c r="B1634" s="6245" t="s">
        <v>14</v>
      </c>
      <c r="C1634" s="6245" t="s">
        <v>5673</v>
      </c>
      <c r="D1634" s="6245" t="s">
        <v>5674</v>
      </c>
      <c r="E1634" s="6245" t="s">
        <v>5675</v>
      </c>
      <c r="F1634" s="6245" t="s">
        <v>2663</v>
      </c>
      <c r="G1634" s="6245" t="s">
        <v>24</v>
      </c>
      <c r="H1634" s="6245" t="s">
        <v>24</v>
      </c>
      <c r="I1634" s="6245" t="s">
        <v>760</v>
      </c>
    </row>
    <row customHeight="1" ht="11.25">
      <c r="A1635" s="6245" t="s">
        <v>2183</v>
      </c>
      <c r="B1635" s="6245" t="s">
        <v>14</v>
      </c>
      <c r="C1635" s="6245" t="s">
        <v>5676</v>
      </c>
      <c r="D1635" s="6245" t="s">
        <v>5677</v>
      </c>
      <c r="E1635" s="6245" t="s">
        <v>5678</v>
      </c>
      <c r="F1635" s="6245" t="s">
        <v>2369</v>
      </c>
      <c r="G1635" s="6245" t="s">
        <v>5679</v>
      </c>
      <c r="H1635" s="6245" t="s">
        <v>24</v>
      </c>
      <c r="I1635" s="6245" t="s">
        <v>760</v>
      </c>
    </row>
    <row customHeight="1" ht="11.25">
      <c r="A1636" s="6245" t="s">
        <v>2183</v>
      </c>
      <c r="B1636" s="6245" t="s">
        <v>14</v>
      </c>
      <c r="C1636" s="6245" t="s">
        <v>4336</v>
      </c>
      <c r="D1636" s="6245" t="s">
        <v>4337</v>
      </c>
      <c r="E1636" s="6245" t="s">
        <v>4338</v>
      </c>
      <c r="F1636" s="6245" t="s">
        <v>3181</v>
      </c>
      <c r="G1636" s="6245" t="s">
        <v>4339</v>
      </c>
      <c r="H1636" s="6245" t="s">
        <v>24</v>
      </c>
      <c r="I1636" s="6245" t="s">
        <v>760</v>
      </c>
    </row>
    <row customHeight="1" ht="11.25">
      <c r="A1637" s="6245" t="s">
        <v>2183</v>
      </c>
      <c r="B1637" s="6245" t="s">
        <v>14</v>
      </c>
      <c r="C1637" s="6245" t="s">
        <v>4340</v>
      </c>
      <c r="D1637" s="6245" t="s">
        <v>4341</v>
      </c>
      <c r="E1637" s="6245" t="s">
        <v>4342</v>
      </c>
      <c r="F1637" s="6245" t="s">
        <v>2197</v>
      </c>
      <c r="G1637" s="6245" t="s">
        <v>4343</v>
      </c>
      <c r="H1637" s="6245" t="s">
        <v>24</v>
      </c>
      <c r="I1637" s="6245" t="s">
        <v>760</v>
      </c>
    </row>
    <row customHeight="1" ht="11.25">
      <c r="A1638" s="6245" t="s">
        <v>2183</v>
      </c>
      <c r="B1638" s="6245" t="s">
        <v>14</v>
      </c>
      <c r="C1638" s="6245" t="s">
        <v>5680</v>
      </c>
      <c r="D1638" s="6245" t="s">
        <v>5681</v>
      </c>
      <c r="E1638" s="6245" t="s">
        <v>5682</v>
      </c>
      <c r="F1638" s="6245" t="s">
        <v>2313</v>
      </c>
      <c r="G1638" s="6245" t="s">
        <v>24</v>
      </c>
      <c r="H1638" s="6245" t="s">
        <v>24</v>
      </c>
      <c r="I1638" s="6245" t="s">
        <v>760</v>
      </c>
    </row>
    <row customHeight="1" ht="11.25">
      <c r="A1639" s="6245" t="s">
        <v>2183</v>
      </c>
      <c r="B1639" s="6245" t="s">
        <v>14</v>
      </c>
      <c r="C1639" s="6245" t="s">
        <v>4356</v>
      </c>
      <c r="D1639" s="6245" t="s">
        <v>4357</v>
      </c>
      <c r="E1639" s="6245" t="s">
        <v>4358</v>
      </c>
      <c r="F1639" s="6245" t="s">
        <v>2291</v>
      </c>
      <c r="G1639" s="6245" t="s">
        <v>4359</v>
      </c>
      <c r="H1639" s="6245" t="s">
        <v>24</v>
      </c>
      <c r="I1639" s="6245" t="s">
        <v>760</v>
      </c>
    </row>
    <row customHeight="1" ht="11.25">
      <c r="A1640" s="6245" t="s">
        <v>2183</v>
      </c>
      <c r="B1640" s="6245" t="s">
        <v>14</v>
      </c>
      <c r="C1640" s="6245" t="s">
        <v>5683</v>
      </c>
      <c r="D1640" s="6245" t="s">
        <v>5684</v>
      </c>
      <c r="E1640" s="6245" t="s">
        <v>5685</v>
      </c>
      <c r="F1640" s="6245" t="s">
        <v>2308</v>
      </c>
      <c r="G1640" s="6245" t="s">
        <v>5686</v>
      </c>
      <c r="H1640" s="6245" t="s">
        <v>24</v>
      </c>
      <c r="I1640" s="6245" t="s">
        <v>760</v>
      </c>
    </row>
    <row customHeight="1" ht="11.25">
      <c r="A1641" s="6245" t="s">
        <v>2183</v>
      </c>
      <c r="B1641" s="6245" t="s">
        <v>14</v>
      </c>
      <c r="C1641" s="6245" t="s">
        <v>4367</v>
      </c>
      <c r="D1641" s="6245" t="s">
        <v>4368</v>
      </c>
      <c r="E1641" s="6245" t="s">
        <v>4369</v>
      </c>
      <c r="F1641" s="6245" t="s">
        <v>2313</v>
      </c>
      <c r="G1641" s="6245" t="s">
        <v>24</v>
      </c>
      <c r="H1641" s="6245" t="s">
        <v>24</v>
      </c>
      <c r="I1641" s="6245" t="s">
        <v>760</v>
      </c>
    </row>
    <row customHeight="1" ht="11.25">
      <c r="A1642" s="6245" t="s">
        <v>2183</v>
      </c>
      <c r="B1642" s="6245" t="s">
        <v>14</v>
      </c>
      <c r="C1642" s="6245" t="s">
        <v>4370</v>
      </c>
      <c r="D1642" s="6245" t="s">
        <v>4371</v>
      </c>
      <c r="E1642" s="6245" t="s">
        <v>4372</v>
      </c>
      <c r="F1642" s="6245" t="s">
        <v>2358</v>
      </c>
      <c r="G1642" s="6245" t="s">
        <v>4373</v>
      </c>
      <c r="H1642" s="6245" t="s">
        <v>24</v>
      </c>
      <c r="I1642" s="6245" t="s">
        <v>760</v>
      </c>
    </row>
    <row customHeight="1" ht="11.25">
      <c r="A1643" s="6245" t="s">
        <v>2183</v>
      </c>
      <c r="B1643" s="6245" t="s">
        <v>14</v>
      </c>
      <c r="C1643" s="6245" t="s">
        <v>4374</v>
      </c>
      <c r="D1643" s="6245" t="s">
        <v>4375</v>
      </c>
      <c r="E1643" s="6245" t="s">
        <v>4376</v>
      </c>
      <c r="F1643" s="6245" t="s">
        <v>2313</v>
      </c>
      <c r="G1643" s="6245" t="s">
        <v>4377</v>
      </c>
      <c r="H1643" s="6245" t="s">
        <v>24</v>
      </c>
      <c r="I1643" s="6245" t="s">
        <v>760</v>
      </c>
    </row>
    <row customHeight="1" ht="11.25">
      <c r="A1644" s="6245" t="s">
        <v>2183</v>
      </c>
      <c r="B1644" s="6245" t="s">
        <v>14</v>
      </c>
      <c r="C1644" s="6245" t="s">
        <v>4378</v>
      </c>
      <c r="D1644" s="6245" t="s">
        <v>4379</v>
      </c>
      <c r="E1644" s="6245" t="s">
        <v>4380</v>
      </c>
      <c r="F1644" s="6245" t="s">
        <v>4381</v>
      </c>
      <c r="G1644" s="6245" t="s">
        <v>4382</v>
      </c>
      <c r="H1644" s="6245" t="s">
        <v>24</v>
      </c>
      <c r="I1644" s="6245" t="s">
        <v>760</v>
      </c>
    </row>
    <row customHeight="1" ht="11.25">
      <c r="A1645" s="6245" t="s">
        <v>2183</v>
      </c>
      <c r="B1645" s="6245" t="s">
        <v>14</v>
      </c>
      <c r="C1645" s="6245" t="s">
        <v>4383</v>
      </c>
      <c r="D1645" s="6245" t="s">
        <v>4384</v>
      </c>
      <c r="E1645" s="6245" t="s">
        <v>4385</v>
      </c>
      <c r="F1645" s="6245" t="s">
        <v>4386</v>
      </c>
      <c r="G1645" s="6245" t="s">
        <v>24</v>
      </c>
      <c r="H1645" s="6245" t="s">
        <v>24</v>
      </c>
      <c r="I1645" s="6245" t="s">
        <v>760</v>
      </c>
    </row>
    <row customHeight="1" ht="11.25">
      <c r="A1646" s="6245" t="s">
        <v>2183</v>
      </c>
      <c r="B1646" s="6245" t="s">
        <v>14</v>
      </c>
      <c r="C1646" s="6245" t="s">
        <v>4387</v>
      </c>
      <c r="D1646" s="6245" t="s">
        <v>4388</v>
      </c>
      <c r="E1646" s="6245" t="s">
        <v>4385</v>
      </c>
      <c r="F1646" s="6245" t="s">
        <v>4389</v>
      </c>
      <c r="G1646" s="6245" t="s">
        <v>24</v>
      </c>
      <c r="H1646" s="6245" t="s">
        <v>24</v>
      </c>
      <c r="I1646" s="6245" t="s">
        <v>760</v>
      </c>
    </row>
    <row customHeight="1" ht="11.25">
      <c r="A1647" s="6245" t="s">
        <v>2183</v>
      </c>
      <c r="B1647" s="6245" t="s">
        <v>14</v>
      </c>
      <c r="C1647" s="6245" t="s">
        <v>4390</v>
      </c>
      <c r="D1647" s="6245" t="s">
        <v>4391</v>
      </c>
      <c r="E1647" s="6245" t="s">
        <v>4392</v>
      </c>
      <c r="F1647" s="6245" t="s">
        <v>2362</v>
      </c>
      <c r="G1647" s="6245" t="s">
        <v>24</v>
      </c>
      <c r="H1647" s="6245" t="s">
        <v>24</v>
      </c>
      <c r="I1647" s="6245" t="s">
        <v>760</v>
      </c>
    </row>
    <row customHeight="1" ht="11.25">
      <c r="A1648" s="6245" t="s">
        <v>2183</v>
      </c>
      <c r="B1648" s="6245" t="s">
        <v>14</v>
      </c>
      <c r="C1648" s="6245" t="s">
        <v>4393</v>
      </c>
      <c r="D1648" s="6245" t="s">
        <v>4394</v>
      </c>
      <c r="E1648" s="6245" t="s">
        <v>4395</v>
      </c>
      <c r="F1648" s="6245" t="s">
        <v>3697</v>
      </c>
      <c r="G1648" s="6245" t="s">
        <v>4396</v>
      </c>
      <c r="H1648" s="6245" t="s">
        <v>24</v>
      </c>
      <c r="I1648" s="6245" t="s">
        <v>760</v>
      </c>
    </row>
    <row customHeight="1" ht="11.25">
      <c r="A1649" s="6245" t="s">
        <v>2183</v>
      </c>
      <c r="B1649" s="6245" t="s">
        <v>14</v>
      </c>
      <c r="C1649" s="6245" t="s">
        <v>4410</v>
      </c>
      <c r="D1649" s="6245" t="s">
        <v>4411</v>
      </c>
      <c r="E1649" s="6245" t="s">
        <v>2676</v>
      </c>
      <c r="F1649" s="6245" t="s">
        <v>4400</v>
      </c>
      <c r="G1649" s="6245" t="s">
        <v>24</v>
      </c>
      <c r="H1649" s="6245" t="s">
        <v>24</v>
      </c>
      <c r="I1649" s="6245" t="s">
        <v>760</v>
      </c>
    </row>
    <row customHeight="1" ht="11.25">
      <c r="A1650" s="6245" t="s">
        <v>2183</v>
      </c>
      <c r="B1650" s="6245" t="s">
        <v>14</v>
      </c>
      <c r="C1650" s="6245" t="s">
        <v>4416</v>
      </c>
      <c r="D1650" s="6245" t="s">
        <v>4417</v>
      </c>
      <c r="E1650" s="6245" t="s">
        <v>4418</v>
      </c>
      <c r="F1650" s="6245" t="s">
        <v>4419</v>
      </c>
      <c r="G1650" s="6245" t="s">
        <v>4420</v>
      </c>
      <c r="H1650" s="6245" t="s">
        <v>24</v>
      </c>
      <c r="I1650" s="6245" t="s">
        <v>760</v>
      </c>
    </row>
    <row customHeight="1" ht="11.25">
      <c r="A1651" s="6245" t="s">
        <v>2183</v>
      </c>
      <c r="B1651" s="6245" t="s">
        <v>14</v>
      </c>
      <c r="C1651" s="6245" t="s">
        <v>4421</v>
      </c>
      <c r="D1651" s="6245" t="s">
        <v>4422</v>
      </c>
      <c r="E1651" s="6245" t="s">
        <v>4423</v>
      </c>
      <c r="F1651" s="6245" t="s">
        <v>4424</v>
      </c>
      <c r="G1651" s="6245" t="s">
        <v>4425</v>
      </c>
      <c r="H1651" s="6245" t="s">
        <v>24</v>
      </c>
      <c r="I1651" s="6245" t="s">
        <v>760</v>
      </c>
    </row>
    <row customHeight="1" ht="11.25">
      <c r="A1652" s="6245" t="s">
        <v>2183</v>
      </c>
      <c r="B1652" s="6245" t="s">
        <v>14</v>
      </c>
      <c r="C1652" s="6245" t="s">
        <v>4434</v>
      </c>
      <c r="D1652" s="6245" t="s">
        <v>4435</v>
      </c>
      <c r="E1652" s="6245" t="s">
        <v>4436</v>
      </c>
      <c r="F1652" s="6245" t="s">
        <v>2452</v>
      </c>
      <c r="G1652" s="6245" t="s">
        <v>4437</v>
      </c>
      <c r="H1652" s="6245" t="s">
        <v>24</v>
      </c>
      <c r="I1652" s="6245" t="s">
        <v>760</v>
      </c>
    </row>
    <row customHeight="1" ht="11.25">
      <c r="A1653" s="6245" t="s">
        <v>2183</v>
      </c>
      <c r="B1653" s="6245" t="s">
        <v>14</v>
      </c>
      <c r="C1653" s="6245" t="s">
        <v>4438</v>
      </c>
      <c r="D1653" s="6245" t="s">
        <v>4439</v>
      </c>
      <c r="E1653" s="6245" t="s">
        <v>4440</v>
      </c>
      <c r="F1653" s="6245" t="s">
        <v>2397</v>
      </c>
      <c r="G1653" s="6245" t="s">
        <v>24</v>
      </c>
      <c r="H1653" s="6245" t="s">
        <v>24</v>
      </c>
      <c r="I1653" s="6245" t="s">
        <v>760</v>
      </c>
    </row>
    <row customHeight="1" ht="11.25">
      <c r="A1654" s="6245" t="s">
        <v>2183</v>
      </c>
      <c r="B1654" s="6245" t="s">
        <v>14</v>
      </c>
      <c r="C1654" s="6245" t="s">
        <v>4441</v>
      </c>
      <c r="D1654" s="6245" t="s">
        <v>4442</v>
      </c>
      <c r="E1654" s="6245" t="s">
        <v>4443</v>
      </c>
      <c r="F1654" s="6245" t="s">
        <v>2369</v>
      </c>
      <c r="G1654" s="6245" t="s">
        <v>4444</v>
      </c>
      <c r="H1654" s="6245" t="s">
        <v>24</v>
      </c>
      <c r="I1654" s="6245" t="s">
        <v>760</v>
      </c>
    </row>
    <row customHeight="1" ht="11.25">
      <c r="A1655" s="6245" t="s">
        <v>2183</v>
      </c>
      <c r="B1655" s="6245" t="s">
        <v>14</v>
      </c>
      <c r="C1655" s="6245" t="s">
        <v>5687</v>
      </c>
      <c r="D1655" s="6245" t="s">
        <v>5688</v>
      </c>
      <c r="E1655" s="6245" t="s">
        <v>5689</v>
      </c>
      <c r="F1655" s="6245" t="s">
        <v>3061</v>
      </c>
      <c r="G1655" s="6245" t="s">
        <v>5690</v>
      </c>
      <c r="H1655" s="6245" t="s">
        <v>24</v>
      </c>
      <c r="I1655" s="6245" t="s">
        <v>760</v>
      </c>
    </row>
    <row customHeight="1" ht="11.25">
      <c r="A1656" s="6245" t="s">
        <v>2183</v>
      </c>
      <c r="B1656" s="6245" t="s">
        <v>14</v>
      </c>
      <c r="C1656" s="6245" t="s">
        <v>5691</v>
      </c>
      <c r="D1656" s="6245" t="s">
        <v>5692</v>
      </c>
      <c r="E1656" s="6245" t="s">
        <v>5693</v>
      </c>
      <c r="F1656" s="6245" t="s">
        <v>2749</v>
      </c>
      <c r="G1656" s="6245" t="s">
        <v>24</v>
      </c>
      <c r="H1656" s="6245" t="s">
        <v>24</v>
      </c>
      <c r="I1656" s="6245" t="s">
        <v>760</v>
      </c>
    </row>
    <row customHeight="1" ht="11.25">
      <c r="A1657" s="6245" t="s">
        <v>2183</v>
      </c>
      <c r="B1657" s="6245" t="s">
        <v>14</v>
      </c>
      <c r="C1657" s="6245" t="s">
        <v>5694</v>
      </c>
      <c r="D1657" s="6245" t="s">
        <v>5695</v>
      </c>
      <c r="E1657" s="6245" t="s">
        <v>5696</v>
      </c>
      <c r="F1657" s="6245" t="s">
        <v>4297</v>
      </c>
      <c r="G1657" s="6245" t="s">
        <v>5697</v>
      </c>
      <c r="H1657" s="6245" t="s">
        <v>24</v>
      </c>
      <c r="I1657" s="6245" t="s">
        <v>760</v>
      </c>
    </row>
    <row customHeight="1" ht="11.25">
      <c r="A1658" s="6245" t="s">
        <v>2183</v>
      </c>
      <c r="B1658" s="6245" t="s">
        <v>14</v>
      </c>
      <c r="C1658" s="6245" t="s">
        <v>5698</v>
      </c>
      <c r="D1658" s="6245" t="s">
        <v>5699</v>
      </c>
      <c r="E1658" s="6245" t="s">
        <v>5700</v>
      </c>
      <c r="F1658" s="6245" t="s">
        <v>2523</v>
      </c>
      <c r="G1658" s="6245" t="s">
        <v>5701</v>
      </c>
      <c r="H1658" s="6245" t="s">
        <v>24</v>
      </c>
      <c r="I1658" s="6245" t="s">
        <v>760</v>
      </c>
    </row>
    <row customHeight="1" ht="11.25">
      <c r="A1659" s="6245" t="s">
        <v>2183</v>
      </c>
      <c r="B1659" s="6245" t="s">
        <v>14</v>
      </c>
      <c r="C1659" s="6245" t="s">
        <v>4481</v>
      </c>
      <c r="D1659" s="6245" t="s">
        <v>4482</v>
      </c>
      <c r="E1659" s="6245" t="s">
        <v>4483</v>
      </c>
      <c r="F1659" s="6245" t="s">
        <v>4484</v>
      </c>
      <c r="G1659" s="6245" t="s">
        <v>4485</v>
      </c>
      <c r="H1659" s="6245" t="s">
        <v>24</v>
      </c>
      <c r="I1659" s="6245" t="s">
        <v>760</v>
      </c>
    </row>
    <row customHeight="1" ht="11.25">
      <c r="A1660" s="6245" t="s">
        <v>2183</v>
      </c>
      <c r="B1660" s="6245" t="s">
        <v>14</v>
      </c>
      <c r="C1660" s="6245" t="s">
        <v>4486</v>
      </c>
      <c r="D1660" s="6245" t="s">
        <v>4487</v>
      </c>
      <c r="E1660" s="6245" t="s">
        <v>4488</v>
      </c>
      <c r="F1660" s="6245" t="s">
        <v>2197</v>
      </c>
      <c r="G1660" s="6245" t="s">
        <v>4489</v>
      </c>
      <c r="H1660" s="6245" t="s">
        <v>24</v>
      </c>
      <c r="I1660" s="6245" t="s">
        <v>760</v>
      </c>
    </row>
    <row customHeight="1" ht="11.25">
      <c r="A1661" s="6245" t="s">
        <v>2183</v>
      </c>
      <c r="B1661" s="6245" t="s">
        <v>14</v>
      </c>
      <c r="C1661" s="6245" t="s">
        <v>5702</v>
      </c>
      <c r="D1661" s="6245" t="s">
        <v>5703</v>
      </c>
      <c r="E1661" s="6245" t="s">
        <v>5704</v>
      </c>
      <c r="F1661" s="6245" t="s">
        <v>2358</v>
      </c>
      <c r="G1661" s="6245" t="s">
        <v>24</v>
      </c>
      <c r="H1661" s="6245" t="s">
        <v>24</v>
      </c>
      <c r="I1661" s="6245" t="s">
        <v>760</v>
      </c>
    </row>
    <row customHeight="1" ht="11.25">
      <c r="A1662" s="6245" t="s">
        <v>2183</v>
      </c>
      <c r="B1662" s="6245" t="s">
        <v>14</v>
      </c>
      <c r="C1662" s="6245" t="s">
        <v>4501</v>
      </c>
      <c r="D1662" s="6245" t="s">
        <v>4502</v>
      </c>
      <c r="E1662" s="6245" t="s">
        <v>4503</v>
      </c>
      <c r="F1662" s="6245" t="s">
        <v>2308</v>
      </c>
      <c r="G1662" s="6245" t="s">
        <v>24</v>
      </c>
      <c r="H1662" s="6245" t="s">
        <v>24</v>
      </c>
      <c r="I1662" s="6245" t="s">
        <v>760</v>
      </c>
    </row>
    <row customHeight="1" ht="11.25">
      <c r="A1663" s="6245" t="s">
        <v>2183</v>
      </c>
      <c r="B1663" s="6245" t="s">
        <v>14</v>
      </c>
      <c r="C1663" s="6245" t="s">
        <v>5705</v>
      </c>
      <c r="D1663" s="6245" t="s">
        <v>5706</v>
      </c>
      <c r="E1663" s="6245" t="s">
        <v>5707</v>
      </c>
      <c r="F1663" s="6245" t="s">
        <v>2555</v>
      </c>
      <c r="G1663" s="6245" t="s">
        <v>5708</v>
      </c>
      <c r="H1663" s="6245" t="s">
        <v>24</v>
      </c>
      <c r="I1663" s="6245" t="s">
        <v>760</v>
      </c>
    </row>
    <row customHeight="1" ht="11.25">
      <c r="A1664" s="6245" t="s">
        <v>2183</v>
      </c>
      <c r="B1664" s="6245" t="s">
        <v>14</v>
      </c>
      <c r="C1664" s="6245" t="s">
        <v>5709</v>
      </c>
      <c r="D1664" s="6245" t="s">
        <v>5710</v>
      </c>
      <c r="E1664" s="6245" t="s">
        <v>5711</v>
      </c>
      <c r="F1664" s="6245" t="s">
        <v>2806</v>
      </c>
      <c r="G1664" s="6245" t="s">
        <v>24</v>
      </c>
      <c r="H1664" s="6245" t="s">
        <v>24</v>
      </c>
      <c r="I1664" s="6245" t="s">
        <v>760</v>
      </c>
    </row>
    <row customHeight="1" ht="11.25">
      <c r="A1665" s="6245" t="s">
        <v>2183</v>
      </c>
      <c r="B1665" s="6245" t="s">
        <v>14</v>
      </c>
      <c r="C1665" s="6245" t="s">
        <v>4513</v>
      </c>
      <c r="D1665" s="6245" t="s">
        <v>4514</v>
      </c>
      <c r="E1665" s="6245" t="s">
        <v>4515</v>
      </c>
      <c r="F1665" s="6245" t="s">
        <v>2313</v>
      </c>
      <c r="G1665" s="6245" t="s">
        <v>24</v>
      </c>
      <c r="H1665" s="6245" t="s">
        <v>24</v>
      </c>
      <c r="I1665" s="6245" t="s">
        <v>760</v>
      </c>
    </row>
    <row customHeight="1" ht="11.25">
      <c r="A1666" s="6245" t="s">
        <v>2183</v>
      </c>
      <c r="B1666" s="6245" t="s">
        <v>14</v>
      </c>
      <c r="C1666" s="6245" t="s">
        <v>4516</v>
      </c>
      <c r="D1666" s="6245" t="s">
        <v>4517</v>
      </c>
      <c r="E1666" s="6245" t="s">
        <v>4518</v>
      </c>
      <c r="F1666" s="6245" t="s">
        <v>2291</v>
      </c>
      <c r="G1666" s="6245" t="s">
        <v>24</v>
      </c>
      <c r="H1666" s="6245" t="s">
        <v>24</v>
      </c>
      <c r="I1666" s="6245" t="s">
        <v>760</v>
      </c>
    </row>
    <row customHeight="1" ht="11.25">
      <c r="A1667" s="6245" t="s">
        <v>2183</v>
      </c>
      <c r="B1667" s="6245" t="s">
        <v>14</v>
      </c>
      <c r="C1667" s="6245" t="s">
        <v>4519</v>
      </c>
      <c r="D1667" s="6245" t="s">
        <v>4520</v>
      </c>
      <c r="E1667" s="6245" t="s">
        <v>4521</v>
      </c>
      <c r="F1667" s="6245" t="s">
        <v>4522</v>
      </c>
      <c r="G1667" s="6245" t="s">
        <v>24</v>
      </c>
      <c r="H1667" s="6245" t="s">
        <v>24</v>
      </c>
      <c r="I1667" s="6245" t="s">
        <v>760</v>
      </c>
    </row>
    <row customHeight="1" ht="11.25">
      <c r="A1668" s="6245" t="s">
        <v>2183</v>
      </c>
      <c r="B1668" s="6245" t="s">
        <v>14</v>
      </c>
      <c r="C1668" s="6245" t="s">
        <v>4523</v>
      </c>
      <c r="D1668" s="6245" t="s">
        <v>4520</v>
      </c>
      <c r="E1668" s="6245" t="s">
        <v>4521</v>
      </c>
      <c r="F1668" s="6245" t="s">
        <v>2283</v>
      </c>
      <c r="G1668" s="6245" t="s">
        <v>24</v>
      </c>
      <c r="H1668" s="6245" t="s">
        <v>24</v>
      </c>
      <c r="I1668" s="6245" t="s">
        <v>760</v>
      </c>
    </row>
    <row customHeight="1" ht="11.25">
      <c r="A1669" s="6245" t="s">
        <v>2183</v>
      </c>
      <c r="B1669" s="6245" t="s">
        <v>14</v>
      </c>
      <c r="C1669" s="6245" t="s">
        <v>4524</v>
      </c>
      <c r="D1669" s="6245" t="s">
        <v>4525</v>
      </c>
      <c r="E1669" s="6245" t="s">
        <v>4526</v>
      </c>
      <c r="F1669" s="6245" t="s">
        <v>2287</v>
      </c>
      <c r="G1669" s="6245" t="s">
        <v>4527</v>
      </c>
      <c r="H1669" s="6245" t="s">
        <v>24</v>
      </c>
      <c r="I1669" s="6245" t="s">
        <v>760</v>
      </c>
    </row>
    <row customHeight="1" ht="11.25">
      <c r="A1670" s="6245" t="s">
        <v>2183</v>
      </c>
      <c r="B1670" s="6245" t="s">
        <v>14</v>
      </c>
      <c r="C1670" s="6245" t="s">
        <v>4528</v>
      </c>
      <c r="D1670" s="6245" t="s">
        <v>4529</v>
      </c>
      <c r="E1670" s="6245" t="s">
        <v>4530</v>
      </c>
      <c r="F1670" s="6245" t="s">
        <v>2303</v>
      </c>
      <c r="G1670" s="6245" t="s">
        <v>24</v>
      </c>
      <c r="H1670" s="6245" t="s">
        <v>24</v>
      </c>
      <c r="I1670" s="6245" t="s">
        <v>760</v>
      </c>
    </row>
    <row customHeight="1" ht="11.25">
      <c r="A1671" s="6245" t="s">
        <v>2183</v>
      </c>
      <c r="B1671" s="6245" t="s">
        <v>14</v>
      </c>
      <c r="C1671" s="6245" t="s">
        <v>4531</v>
      </c>
      <c r="D1671" s="6245" t="s">
        <v>4532</v>
      </c>
      <c r="E1671" s="6245" t="s">
        <v>4533</v>
      </c>
      <c r="F1671" s="6245" t="s">
        <v>2313</v>
      </c>
      <c r="G1671" s="6245" t="s">
        <v>4534</v>
      </c>
      <c r="H1671" s="6245" t="s">
        <v>24</v>
      </c>
      <c r="I1671" s="6245" t="s">
        <v>760</v>
      </c>
    </row>
    <row customHeight="1" ht="11.25">
      <c r="A1672" s="6245" t="s">
        <v>2183</v>
      </c>
      <c r="B1672" s="6245" t="s">
        <v>14</v>
      </c>
      <c r="C1672" s="6245" t="s">
        <v>4535</v>
      </c>
      <c r="D1672" s="6245" t="s">
        <v>4536</v>
      </c>
      <c r="E1672" s="6245" t="s">
        <v>4537</v>
      </c>
      <c r="F1672" s="6245" t="s">
        <v>2402</v>
      </c>
      <c r="G1672" s="6245" t="s">
        <v>4538</v>
      </c>
      <c r="H1672" s="6245" t="s">
        <v>24</v>
      </c>
      <c r="I1672" s="6245" t="s">
        <v>760</v>
      </c>
    </row>
    <row customHeight="1" ht="11.25">
      <c r="A1673" s="6245" t="s">
        <v>2183</v>
      </c>
      <c r="B1673" s="6245" t="s">
        <v>14</v>
      </c>
      <c r="C1673" s="6245" t="s">
        <v>4539</v>
      </c>
      <c r="D1673" s="6245" t="s">
        <v>4540</v>
      </c>
      <c r="E1673" s="6245" t="s">
        <v>4541</v>
      </c>
      <c r="F1673" s="6245" t="s">
        <v>2560</v>
      </c>
      <c r="G1673" s="6245" t="s">
        <v>24</v>
      </c>
      <c r="H1673" s="6245" t="s">
        <v>24</v>
      </c>
      <c r="I1673" s="6245" t="s">
        <v>760</v>
      </c>
    </row>
    <row customHeight="1" ht="11.25">
      <c r="A1674" s="6245" t="s">
        <v>2183</v>
      </c>
      <c r="B1674" s="6245" t="s">
        <v>14</v>
      </c>
      <c r="C1674" s="6245" t="s">
        <v>4546</v>
      </c>
      <c r="D1674" s="6245" t="s">
        <v>4547</v>
      </c>
      <c r="E1674" s="6245" t="s">
        <v>4548</v>
      </c>
      <c r="F1674" s="6245" t="s">
        <v>2278</v>
      </c>
      <c r="G1674" s="6245" t="s">
        <v>4549</v>
      </c>
      <c r="H1674" s="6245" t="s">
        <v>24</v>
      </c>
      <c r="I1674" s="6245" t="s">
        <v>760</v>
      </c>
    </row>
    <row customHeight="1" ht="11.25">
      <c r="A1675" s="6245" t="s">
        <v>2183</v>
      </c>
      <c r="B1675" s="6245" t="s">
        <v>14</v>
      </c>
      <c r="C1675" s="6245" t="s">
        <v>4550</v>
      </c>
      <c r="D1675" s="6245" t="s">
        <v>4551</v>
      </c>
      <c r="E1675" s="6245" t="s">
        <v>4552</v>
      </c>
      <c r="F1675" s="6245" t="s">
        <v>2237</v>
      </c>
      <c r="G1675" s="6245" t="s">
        <v>24</v>
      </c>
      <c r="H1675" s="6245" t="s">
        <v>24</v>
      </c>
      <c r="I1675" s="6245" t="s">
        <v>760</v>
      </c>
    </row>
    <row customHeight="1" ht="11.25">
      <c r="A1676" s="6245" t="s">
        <v>2183</v>
      </c>
      <c r="B1676" s="6245" t="s">
        <v>14</v>
      </c>
      <c r="C1676" s="6245" t="s">
        <v>4553</v>
      </c>
      <c r="D1676" s="6245" t="s">
        <v>4554</v>
      </c>
      <c r="E1676" s="6245" t="s">
        <v>4555</v>
      </c>
      <c r="F1676" s="6245" t="s">
        <v>2963</v>
      </c>
      <c r="G1676" s="6245" t="s">
        <v>24</v>
      </c>
      <c r="H1676" s="6245" t="s">
        <v>24</v>
      </c>
      <c r="I1676" s="6245" t="s">
        <v>760</v>
      </c>
    </row>
    <row customHeight="1" ht="11.25">
      <c r="A1677" s="6245" t="s">
        <v>2183</v>
      </c>
      <c r="B1677" s="6245" t="s">
        <v>14</v>
      </c>
      <c r="C1677" s="6245" t="s">
        <v>4556</v>
      </c>
      <c r="D1677" s="6245" t="s">
        <v>4557</v>
      </c>
      <c r="E1677" s="6245" t="s">
        <v>4558</v>
      </c>
      <c r="F1677" s="6245" t="s">
        <v>4559</v>
      </c>
      <c r="G1677" s="6245" t="s">
        <v>4560</v>
      </c>
      <c r="H1677" s="6245" t="s">
        <v>24</v>
      </c>
      <c r="I1677" s="6245" t="s">
        <v>760</v>
      </c>
    </row>
    <row customHeight="1" ht="11.25">
      <c r="A1678" s="6245" t="s">
        <v>2183</v>
      </c>
      <c r="B1678" s="6245" t="s">
        <v>14</v>
      </c>
      <c r="C1678" s="6245" t="s">
        <v>4566</v>
      </c>
      <c r="D1678" s="6245" t="s">
        <v>4567</v>
      </c>
      <c r="E1678" s="6245" t="s">
        <v>4568</v>
      </c>
      <c r="F1678" s="6245" t="s">
        <v>2313</v>
      </c>
      <c r="G1678" s="6245" t="s">
        <v>24</v>
      </c>
      <c r="H1678" s="6245" t="s">
        <v>24</v>
      </c>
      <c r="I1678" s="6245" t="s">
        <v>760</v>
      </c>
    </row>
    <row customHeight="1" ht="11.25">
      <c r="A1679" s="6245" t="s">
        <v>2183</v>
      </c>
      <c r="B1679" s="6245" t="s">
        <v>14</v>
      </c>
      <c r="C1679" s="6245" t="s">
        <v>5712</v>
      </c>
      <c r="D1679" s="6245" t="s">
        <v>5713</v>
      </c>
      <c r="E1679" s="6245" t="s">
        <v>5714</v>
      </c>
      <c r="F1679" s="6245" t="s">
        <v>4022</v>
      </c>
      <c r="G1679" s="6245" t="s">
        <v>4154</v>
      </c>
      <c r="H1679" s="6245" t="s">
        <v>24</v>
      </c>
      <c r="I1679" s="6245" t="s">
        <v>760</v>
      </c>
    </row>
    <row customHeight="1" ht="11.25">
      <c r="A1680" s="6245" t="s">
        <v>2183</v>
      </c>
      <c r="B1680" s="6245" t="s">
        <v>14</v>
      </c>
      <c r="C1680" s="6245" t="s">
        <v>4572</v>
      </c>
      <c r="D1680" s="6245" t="s">
        <v>4573</v>
      </c>
      <c r="E1680" s="6245" t="s">
        <v>4574</v>
      </c>
      <c r="F1680" s="6245" t="s">
        <v>2237</v>
      </c>
      <c r="G1680" s="6245" t="s">
        <v>4575</v>
      </c>
      <c r="H1680" s="6245" t="s">
        <v>24</v>
      </c>
      <c r="I1680" s="6245" t="s">
        <v>760</v>
      </c>
    </row>
    <row customHeight="1" ht="11.25">
      <c r="A1681" s="6245" t="s">
        <v>2183</v>
      </c>
      <c r="B1681" s="6245" t="s">
        <v>14</v>
      </c>
      <c r="C1681" s="6245" t="s">
        <v>4576</v>
      </c>
      <c r="D1681" s="6245" t="s">
        <v>4577</v>
      </c>
      <c r="E1681" s="6245" t="s">
        <v>4578</v>
      </c>
      <c r="F1681" s="6245" t="s">
        <v>2369</v>
      </c>
      <c r="G1681" s="6245" t="s">
        <v>4579</v>
      </c>
      <c r="H1681" s="6245" t="s">
        <v>24</v>
      </c>
      <c r="I1681" s="6245" t="s">
        <v>760</v>
      </c>
    </row>
    <row customHeight="1" ht="11.25">
      <c r="A1682" s="6245" t="s">
        <v>2183</v>
      </c>
      <c r="B1682" s="6245" t="s">
        <v>14</v>
      </c>
      <c r="C1682" s="6245" t="s">
        <v>4580</v>
      </c>
      <c r="D1682" s="6245" t="s">
        <v>4581</v>
      </c>
      <c r="E1682" s="6245" t="s">
        <v>4582</v>
      </c>
      <c r="F1682" s="6245" t="s">
        <v>2560</v>
      </c>
      <c r="G1682" s="6245" t="s">
        <v>24</v>
      </c>
      <c r="H1682" s="6245" t="s">
        <v>24</v>
      </c>
      <c r="I1682" s="6245" t="s">
        <v>760</v>
      </c>
    </row>
    <row customHeight="1" ht="11.25">
      <c r="A1683" s="6245" t="s">
        <v>2183</v>
      </c>
      <c r="B1683" s="6245" t="s">
        <v>14</v>
      </c>
      <c r="C1683" s="6245" t="s">
        <v>4586</v>
      </c>
      <c r="D1683" s="6245" t="s">
        <v>4587</v>
      </c>
      <c r="E1683" s="6245" t="s">
        <v>4588</v>
      </c>
      <c r="F1683" s="6245" t="s">
        <v>2212</v>
      </c>
      <c r="G1683" s="6245" t="s">
        <v>24</v>
      </c>
      <c r="H1683" s="6245" t="s">
        <v>24</v>
      </c>
      <c r="I1683" s="6245" t="s">
        <v>760</v>
      </c>
    </row>
    <row customHeight="1" ht="11.25">
      <c r="A1684" s="6245" t="s">
        <v>2183</v>
      </c>
      <c r="B1684" s="6245" t="s">
        <v>14</v>
      </c>
      <c r="C1684" s="6245" t="s">
        <v>4589</v>
      </c>
      <c r="D1684" s="6245" t="s">
        <v>4590</v>
      </c>
      <c r="E1684" s="6245" t="s">
        <v>4591</v>
      </c>
      <c r="F1684" s="6245" t="s">
        <v>2313</v>
      </c>
      <c r="G1684" s="6245" t="s">
        <v>4592</v>
      </c>
      <c r="H1684" s="6245" t="s">
        <v>24</v>
      </c>
      <c r="I1684" s="6245" t="s">
        <v>760</v>
      </c>
    </row>
    <row customHeight="1" ht="11.25">
      <c r="A1685" s="6245" t="s">
        <v>2183</v>
      </c>
      <c r="B1685" s="6245" t="s">
        <v>14</v>
      </c>
      <c r="C1685" s="6245" t="s">
        <v>4593</v>
      </c>
      <c r="D1685" s="6245" t="s">
        <v>4594</v>
      </c>
      <c r="E1685" s="6245" t="s">
        <v>4595</v>
      </c>
      <c r="F1685" s="6245" t="s">
        <v>2586</v>
      </c>
      <c r="G1685" s="6245" t="s">
        <v>24</v>
      </c>
      <c r="H1685" s="6245" t="s">
        <v>24</v>
      </c>
      <c r="I1685" s="6245" t="s">
        <v>760</v>
      </c>
    </row>
    <row customHeight="1" ht="11.25">
      <c r="A1686" s="6245" t="s">
        <v>2183</v>
      </c>
      <c r="B1686" s="6245" t="s">
        <v>14</v>
      </c>
      <c r="C1686" s="6245" t="s">
        <v>4596</v>
      </c>
      <c r="D1686" s="6245" t="s">
        <v>4597</v>
      </c>
      <c r="E1686" s="6245" t="s">
        <v>4598</v>
      </c>
      <c r="F1686" s="6245" t="s">
        <v>2217</v>
      </c>
      <c r="G1686" s="6245" t="s">
        <v>24</v>
      </c>
      <c r="H1686" s="6245" t="s">
        <v>24</v>
      </c>
      <c r="I1686" s="6245" t="s">
        <v>760</v>
      </c>
    </row>
    <row customHeight="1" ht="11.25">
      <c r="A1687" s="6245" t="s">
        <v>2183</v>
      </c>
      <c r="B1687" s="6245" t="s">
        <v>14</v>
      </c>
      <c r="C1687" s="6245" t="s">
        <v>5715</v>
      </c>
      <c r="D1687" s="6245" t="s">
        <v>5716</v>
      </c>
      <c r="E1687" s="6245" t="s">
        <v>5717</v>
      </c>
      <c r="F1687" s="6245" t="s">
        <v>2823</v>
      </c>
      <c r="G1687" s="6245" t="s">
        <v>5718</v>
      </c>
      <c r="H1687" s="6245" t="s">
        <v>24</v>
      </c>
      <c r="I1687" s="6245" t="s">
        <v>760</v>
      </c>
    </row>
    <row customHeight="1" ht="11.25">
      <c r="A1688" s="6245" t="s">
        <v>2183</v>
      </c>
      <c r="B1688" s="6245" t="s">
        <v>14</v>
      </c>
      <c r="C1688" s="6245" t="s">
        <v>5719</v>
      </c>
      <c r="D1688" s="6245" t="s">
        <v>5720</v>
      </c>
      <c r="E1688" s="6245" t="s">
        <v>5721</v>
      </c>
      <c r="F1688" s="6245" t="s">
        <v>2358</v>
      </c>
      <c r="G1688" s="6245" t="s">
        <v>24</v>
      </c>
      <c r="H1688" s="6245" t="s">
        <v>24</v>
      </c>
      <c r="I1688" s="6245" t="s">
        <v>760</v>
      </c>
    </row>
    <row customHeight="1" ht="11.25">
      <c r="A1689" s="6245" t="s">
        <v>2183</v>
      </c>
      <c r="B1689" s="6245" t="s">
        <v>14</v>
      </c>
      <c r="C1689" s="6245" t="s">
        <v>4602</v>
      </c>
      <c r="D1689" s="6245" t="s">
        <v>4603</v>
      </c>
      <c r="E1689" s="6245" t="s">
        <v>4604</v>
      </c>
      <c r="F1689" s="6245" t="s">
        <v>2308</v>
      </c>
      <c r="G1689" s="6245" t="s">
        <v>24</v>
      </c>
      <c r="H1689" s="6245" t="s">
        <v>24</v>
      </c>
      <c r="I1689" s="6245" t="s">
        <v>760</v>
      </c>
    </row>
    <row customHeight="1" ht="11.25">
      <c r="A1690" s="6245" t="s">
        <v>2183</v>
      </c>
      <c r="B1690" s="6245" t="s">
        <v>14</v>
      </c>
      <c r="C1690" s="6245" t="s">
        <v>4605</v>
      </c>
      <c r="D1690" s="6245" t="s">
        <v>4606</v>
      </c>
      <c r="E1690" s="6245" t="s">
        <v>4607</v>
      </c>
      <c r="F1690" s="6245" t="s">
        <v>2749</v>
      </c>
      <c r="G1690" s="6245" t="s">
        <v>24</v>
      </c>
      <c r="H1690" s="6245" t="s">
        <v>24</v>
      </c>
      <c r="I1690" s="6245" t="s">
        <v>760</v>
      </c>
    </row>
    <row customHeight="1" ht="11.25">
      <c r="A1691" s="6245" t="s">
        <v>2183</v>
      </c>
      <c r="B1691" s="6245" t="s">
        <v>14</v>
      </c>
      <c r="C1691" s="6245" t="s">
        <v>5722</v>
      </c>
      <c r="D1691" s="6245" t="s">
        <v>5723</v>
      </c>
      <c r="E1691" s="6245" t="s">
        <v>5724</v>
      </c>
      <c r="F1691" s="6245" t="s">
        <v>2197</v>
      </c>
      <c r="G1691" s="6245" t="s">
        <v>24</v>
      </c>
      <c r="H1691" s="6245" t="s">
        <v>24</v>
      </c>
      <c r="I1691" s="6245" t="s">
        <v>760</v>
      </c>
    </row>
    <row customHeight="1" ht="11.25">
      <c r="A1692" s="6245" t="s">
        <v>2183</v>
      </c>
      <c r="B1692" s="6245" t="s">
        <v>14</v>
      </c>
      <c r="C1692" s="6245" t="s">
        <v>5725</v>
      </c>
      <c r="D1692" s="6245" t="s">
        <v>5726</v>
      </c>
      <c r="E1692" s="6245" t="s">
        <v>4533</v>
      </c>
      <c r="F1692" s="6245" t="s">
        <v>5727</v>
      </c>
      <c r="G1692" s="6245" t="s">
        <v>24</v>
      </c>
      <c r="H1692" s="6245" t="s">
        <v>24</v>
      </c>
      <c r="I1692" s="6245" t="s">
        <v>760</v>
      </c>
    </row>
    <row customHeight="1" ht="11.25">
      <c r="A1693" s="6245" t="s">
        <v>2183</v>
      </c>
      <c r="B1693" s="6245" t="s">
        <v>14</v>
      </c>
      <c r="C1693" s="6245" t="s">
        <v>5728</v>
      </c>
      <c r="D1693" s="6245" t="s">
        <v>5729</v>
      </c>
      <c r="E1693" s="6245" t="s">
        <v>5730</v>
      </c>
      <c r="F1693" s="6245" t="s">
        <v>2197</v>
      </c>
      <c r="G1693" s="6245" t="s">
        <v>24</v>
      </c>
      <c r="H1693" s="6245" t="s">
        <v>24</v>
      </c>
      <c r="I1693" s="6245" t="s">
        <v>760</v>
      </c>
    </row>
    <row customHeight="1" ht="11.25">
      <c r="A1694" s="6245" t="s">
        <v>2183</v>
      </c>
      <c r="B1694" s="6245" t="s">
        <v>14</v>
      </c>
      <c r="C1694" s="6245" t="s">
        <v>4614</v>
      </c>
      <c r="D1694" s="6245" t="s">
        <v>4615</v>
      </c>
      <c r="E1694" s="6245" t="s">
        <v>4616</v>
      </c>
      <c r="F1694" s="6245" t="s">
        <v>2202</v>
      </c>
      <c r="G1694" s="6245" t="s">
        <v>24</v>
      </c>
      <c r="H1694" s="6245" t="s">
        <v>24</v>
      </c>
      <c r="I1694" s="6245" t="s">
        <v>760</v>
      </c>
    </row>
    <row customHeight="1" ht="11.25">
      <c r="A1695" s="6245" t="s">
        <v>2183</v>
      </c>
      <c r="B1695" s="6245" t="s">
        <v>14</v>
      </c>
      <c r="C1695" s="6245" t="s">
        <v>5731</v>
      </c>
      <c r="D1695" s="6245" t="s">
        <v>5732</v>
      </c>
      <c r="E1695" s="6245" t="s">
        <v>5733</v>
      </c>
      <c r="F1695" s="6245" t="s">
        <v>5734</v>
      </c>
      <c r="G1695" s="6245" t="s">
        <v>24</v>
      </c>
      <c r="H1695" s="6245" t="s">
        <v>24</v>
      </c>
      <c r="I1695" s="6245" t="s">
        <v>760</v>
      </c>
    </row>
    <row customHeight="1" ht="11.25">
      <c r="A1696" s="6245" t="s">
        <v>2183</v>
      </c>
      <c r="B1696" s="6245" t="s">
        <v>14</v>
      </c>
      <c r="C1696" s="6245" t="s">
        <v>5735</v>
      </c>
      <c r="D1696" s="6245" t="s">
        <v>5736</v>
      </c>
      <c r="E1696" s="6245" t="s">
        <v>5737</v>
      </c>
      <c r="F1696" s="6245" t="s">
        <v>5738</v>
      </c>
      <c r="G1696" s="6245" t="s">
        <v>24</v>
      </c>
      <c r="H1696" s="6245" t="s">
        <v>24</v>
      </c>
      <c r="I1696" s="6245" t="s">
        <v>760</v>
      </c>
    </row>
    <row customHeight="1" ht="11.25">
      <c r="A1697" s="6245" t="s">
        <v>2183</v>
      </c>
      <c r="B1697" s="6245" t="s">
        <v>14</v>
      </c>
      <c r="C1697" s="6245" t="s">
        <v>4617</v>
      </c>
      <c r="D1697" s="6245" t="s">
        <v>4618</v>
      </c>
      <c r="E1697" s="6245" t="s">
        <v>4619</v>
      </c>
      <c r="F1697" s="6245" t="s">
        <v>2369</v>
      </c>
      <c r="G1697" s="6245" t="s">
        <v>24</v>
      </c>
      <c r="H1697" s="6245" t="s">
        <v>24</v>
      </c>
      <c r="I1697" s="6245" t="s">
        <v>760</v>
      </c>
    </row>
    <row customHeight="1" ht="11.25">
      <c r="A1698" s="6245" t="s">
        <v>2183</v>
      </c>
      <c r="B1698" s="6245" t="s">
        <v>14</v>
      </c>
      <c r="C1698" s="6245" t="s">
        <v>5739</v>
      </c>
      <c r="D1698" s="6245" t="s">
        <v>5740</v>
      </c>
      <c r="E1698" s="6245" t="s">
        <v>5741</v>
      </c>
      <c r="F1698" s="6245" t="s">
        <v>2287</v>
      </c>
      <c r="G1698" s="6245" t="s">
        <v>24</v>
      </c>
      <c r="H1698" s="6245" t="s">
        <v>24</v>
      </c>
      <c r="I1698" s="6245" t="s">
        <v>760</v>
      </c>
    </row>
    <row customHeight="1" ht="11.25">
      <c r="A1699" s="6245" t="s">
        <v>2183</v>
      </c>
      <c r="B1699" s="6245" t="s">
        <v>14</v>
      </c>
      <c r="C1699" s="6245" t="s">
        <v>4620</v>
      </c>
      <c r="D1699" s="6245" t="s">
        <v>4621</v>
      </c>
      <c r="E1699" s="6245" t="s">
        <v>4622</v>
      </c>
      <c r="F1699" s="6245" t="s">
        <v>4623</v>
      </c>
      <c r="G1699" s="6245" t="s">
        <v>24</v>
      </c>
      <c r="H1699" s="6245" t="s">
        <v>24</v>
      </c>
      <c r="I1699" s="6245" t="s">
        <v>760</v>
      </c>
    </row>
    <row customHeight="1" ht="11.25">
      <c r="A1700" s="6245" t="s">
        <v>2183</v>
      </c>
      <c r="B1700" s="6245" t="s">
        <v>14</v>
      </c>
      <c r="C1700" s="6245" t="s">
        <v>4624</v>
      </c>
      <c r="D1700" s="6245" t="s">
        <v>4625</v>
      </c>
      <c r="E1700" s="6245" t="s">
        <v>4626</v>
      </c>
      <c r="F1700" s="6245" t="s">
        <v>2287</v>
      </c>
      <c r="G1700" s="6245" t="s">
        <v>4627</v>
      </c>
      <c r="H1700" s="6245" t="s">
        <v>24</v>
      </c>
      <c r="I1700" s="6245" t="s">
        <v>760</v>
      </c>
    </row>
    <row customHeight="1" ht="11.25">
      <c r="A1701" s="6245" t="s">
        <v>2183</v>
      </c>
      <c r="B1701" s="6245" t="s">
        <v>14</v>
      </c>
      <c r="C1701" s="6245" t="s">
        <v>4628</v>
      </c>
      <c r="D1701" s="6245" t="s">
        <v>4629</v>
      </c>
      <c r="E1701" s="6245" t="s">
        <v>4630</v>
      </c>
      <c r="F1701" s="6245" t="s">
        <v>2397</v>
      </c>
      <c r="G1701" s="6245" t="s">
        <v>24</v>
      </c>
      <c r="H1701" s="6245" t="s">
        <v>4631</v>
      </c>
      <c r="I1701" s="6245" t="s">
        <v>760</v>
      </c>
    </row>
    <row customHeight="1" ht="11.25">
      <c r="A1702" s="6245" t="s">
        <v>2183</v>
      </c>
      <c r="B1702" s="6245" t="s">
        <v>14</v>
      </c>
      <c r="C1702" s="6245" t="s">
        <v>4632</v>
      </c>
      <c r="D1702" s="6245" t="s">
        <v>4633</v>
      </c>
      <c r="E1702" s="6245" t="s">
        <v>4634</v>
      </c>
      <c r="F1702" s="6245" t="s">
        <v>4635</v>
      </c>
      <c r="G1702" s="6245" t="s">
        <v>24</v>
      </c>
      <c r="H1702" s="6245" t="s">
        <v>24</v>
      </c>
      <c r="I1702" s="6245" t="s">
        <v>760</v>
      </c>
    </row>
    <row customHeight="1" ht="11.25">
      <c r="A1703" s="6245" t="s">
        <v>2183</v>
      </c>
      <c r="B1703" s="6245" t="s">
        <v>14</v>
      </c>
      <c r="C1703" s="6245" t="s">
        <v>4639</v>
      </c>
      <c r="D1703" s="6245" t="s">
        <v>4640</v>
      </c>
      <c r="E1703" s="6245" t="s">
        <v>4641</v>
      </c>
      <c r="F1703" s="6245" t="s">
        <v>2560</v>
      </c>
      <c r="G1703" s="6245" t="s">
        <v>4642</v>
      </c>
      <c r="H1703" s="6245" t="s">
        <v>24</v>
      </c>
      <c r="I1703" s="6245" t="s">
        <v>760</v>
      </c>
    </row>
    <row customHeight="1" ht="11.25">
      <c r="A1704" s="6245" t="s">
        <v>2183</v>
      </c>
      <c r="B1704" s="6245" t="s">
        <v>14</v>
      </c>
      <c r="C1704" s="6245" t="s">
        <v>5742</v>
      </c>
      <c r="D1704" s="6245" t="s">
        <v>5743</v>
      </c>
      <c r="E1704" s="6245" t="s">
        <v>2838</v>
      </c>
      <c r="F1704" s="6245" t="s">
        <v>5744</v>
      </c>
      <c r="G1704" s="6245" t="s">
        <v>24</v>
      </c>
      <c r="H1704" s="6245" t="s">
        <v>24</v>
      </c>
      <c r="I1704" s="6245" t="s">
        <v>760</v>
      </c>
    </row>
    <row customHeight="1" ht="11.25">
      <c r="A1705" s="6245" t="s">
        <v>2183</v>
      </c>
      <c r="B1705" s="6245" t="s">
        <v>14</v>
      </c>
      <c r="C1705" s="6245" t="s">
        <v>5745</v>
      </c>
      <c r="D1705" s="6245" t="s">
        <v>5746</v>
      </c>
      <c r="E1705" s="6245" t="s">
        <v>5747</v>
      </c>
      <c r="F1705" s="6245" t="s">
        <v>5748</v>
      </c>
      <c r="G1705" s="6245" t="s">
        <v>5749</v>
      </c>
      <c r="H1705" s="6245" t="s">
        <v>24</v>
      </c>
      <c r="I1705" s="6245" t="s">
        <v>760</v>
      </c>
    </row>
    <row customHeight="1" ht="11.25">
      <c r="A1706" s="6245" t="s">
        <v>2183</v>
      </c>
      <c r="B1706" s="6245" t="s">
        <v>14</v>
      </c>
      <c r="C1706" s="6245" t="s">
        <v>5750</v>
      </c>
      <c r="D1706" s="6245" t="s">
        <v>5751</v>
      </c>
      <c r="E1706" s="6245" t="s">
        <v>5752</v>
      </c>
      <c r="F1706" s="6245" t="s">
        <v>2397</v>
      </c>
      <c r="G1706" s="6245" t="s">
        <v>5753</v>
      </c>
      <c r="H1706" s="6245" t="s">
        <v>4792</v>
      </c>
      <c r="I1706" s="6245" t="s">
        <v>760</v>
      </c>
    </row>
    <row customHeight="1" ht="11.25">
      <c r="A1707" s="6245" t="s">
        <v>2183</v>
      </c>
      <c r="B1707" s="6245" t="s">
        <v>14</v>
      </c>
      <c r="C1707" s="6245" t="s">
        <v>4647</v>
      </c>
      <c r="D1707" s="6245" t="s">
        <v>4648</v>
      </c>
      <c r="E1707" s="6245" t="s">
        <v>4649</v>
      </c>
      <c r="F1707" s="6245" t="s">
        <v>2252</v>
      </c>
      <c r="G1707" s="6245" t="s">
        <v>24</v>
      </c>
      <c r="H1707" s="6245" t="s">
        <v>24</v>
      </c>
      <c r="I1707" s="6245" t="s">
        <v>760</v>
      </c>
    </row>
    <row customHeight="1" ht="11.25">
      <c r="A1708" s="6245" t="s">
        <v>2183</v>
      </c>
      <c r="B1708" s="6245" t="s">
        <v>14</v>
      </c>
      <c r="C1708" s="6245" t="s">
        <v>4650</v>
      </c>
      <c r="D1708" s="6245" t="s">
        <v>4651</v>
      </c>
      <c r="E1708" s="6245" t="s">
        <v>4652</v>
      </c>
      <c r="F1708" s="6245" t="s">
        <v>2560</v>
      </c>
      <c r="G1708" s="6245" t="s">
        <v>24</v>
      </c>
      <c r="H1708" s="6245" t="s">
        <v>24</v>
      </c>
      <c r="I1708" s="6245" t="s">
        <v>760</v>
      </c>
    </row>
    <row customHeight="1" ht="11.25">
      <c r="A1709" s="6245" t="s">
        <v>2183</v>
      </c>
      <c r="B1709" s="6245" t="s">
        <v>14</v>
      </c>
      <c r="C1709" s="6245" t="s">
        <v>4653</v>
      </c>
      <c r="D1709" s="6245" t="s">
        <v>4654</v>
      </c>
      <c r="E1709" s="6245" t="s">
        <v>4655</v>
      </c>
      <c r="F1709" s="6245" t="s">
        <v>2749</v>
      </c>
      <c r="G1709" s="6245" t="s">
        <v>24</v>
      </c>
      <c r="H1709" s="6245" t="s">
        <v>24</v>
      </c>
      <c r="I1709" s="6245" t="s">
        <v>760</v>
      </c>
    </row>
    <row customHeight="1" ht="11.25">
      <c r="A1710" s="6245" t="s">
        <v>2183</v>
      </c>
      <c r="B1710" s="6245" t="s">
        <v>14</v>
      </c>
      <c r="C1710" s="6245" t="s">
        <v>4656</v>
      </c>
      <c r="D1710" s="6245" t="s">
        <v>4657</v>
      </c>
      <c r="E1710" s="6245" t="s">
        <v>4658</v>
      </c>
      <c r="F1710" s="6245" t="s">
        <v>2369</v>
      </c>
      <c r="G1710" s="6245" t="s">
        <v>4659</v>
      </c>
      <c r="H1710" s="6245" t="s">
        <v>24</v>
      </c>
      <c r="I1710" s="6245" t="s">
        <v>760</v>
      </c>
    </row>
    <row customHeight="1" ht="11.25">
      <c r="A1711" s="6245" t="s">
        <v>2183</v>
      </c>
      <c r="B1711" s="6245" t="s">
        <v>14</v>
      </c>
      <c r="C1711" s="6245" t="s">
        <v>4667</v>
      </c>
      <c r="D1711" s="6245" t="s">
        <v>4668</v>
      </c>
      <c r="E1711" s="6245" t="s">
        <v>4669</v>
      </c>
      <c r="F1711" s="6245" t="s">
        <v>2358</v>
      </c>
      <c r="G1711" s="6245" t="s">
        <v>24</v>
      </c>
      <c r="H1711" s="6245" t="s">
        <v>24</v>
      </c>
      <c r="I1711" s="6245" t="s">
        <v>760</v>
      </c>
    </row>
    <row customHeight="1" ht="11.25">
      <c r="A1712" s="6245" t="s">
        <v>2183</v>
      </c>
      <c r="B1712" s="6245" t="s">
        <v>14</v>
      </c>
      <c r="C1712" s="6245" t="s">
        <v>4670</v>
      </c>
      <c r="D1712" s="6245" t="s">
        <v>4671</v>
      </c>
      <c r="E1712" s="6245" t="s">
        <v>4672</v>
      </c>
      <c r="F1712" s="6245" t="s">
        <v>2313</v>
      </c>
      <c r="G1712" s="6245" t="s">
        <v>4673</v>
      </c>
      <c r="H1712" s="6245" t="s">
        <v>24</v>
      </c>
      <c r="I1712" s="6245" t="s">
        <v>760</v>
      </c>
    </row>
    <row customHeight="1" ht="11.25">
      <c r="A1713" s="6245" t="s">
        <v>2183</v>
      </c>
      <c r="B1713" s="6245" t="s">
        <v>14</v>
      </c>
      <c r="C1713" s="6245" t="s">
        <v>4678</v>
      </c>
      <c r="D1713" s="6245" t="s">
        <v>4679</v>
      </c>
      <c r="E1713" s="6245" t="s">
        <v>4680</v>
      </c>
      <c r="F1713" s="6245" t="s">
        <v>2287</v>
      </c>
      <c r="G1713" s="6245" t="s">
        <v>4681</v>
      </c>
      <c r="H1713" s="6245" t="s">
        <v>24</v>
      </c>
      <c r="I1713" s="6245" t="s">
        <v>760</v>
      </c>
    </row>
    <row customHeight="1" ht="11.25">
      <c r="A1714" s="6245" t="s">
        <v>2183</v>
      </c>
      <c r="B1714" s="6245" t="s">
        <v>14</v>
      </c>
      <c r="C1714" s="6245" t="s">
        <v>4682</v>
      </c>
      <c r="D1714" s="6245" t="s">
        <v>4683</v>
      </c>
      <c r="E1714" s="6245" t="s">
        <v>4684</v>
      </c>
      <c r="F1714" s="6245" t="s">
        <v>4685</v>
      </c>
      <c r="G1714" s="6245" t="s">
        <v>4686</v>
      </c>
      <c r="H1714" s="6245" t="s">
        <v>24</v>
      </c>
      <c r="I1714" s="6245" t="s">
        <v>760</v>
      </c>
    </row>
    <row customHeight="1" ht="11.25">
      <c r="A1715" s="6245" t="s">
        <v>2183</v>
      </c>
      <c r="B1715" s="6245" t="s">
        <v>14</v>
      </c>
      <c r="C1715" s="6245" t="s">
        <v>4687</v>
      </c>
      <c r="D1715" s="6245" t="s">
        <v>45</v>
      </c>
      <c r="E1715" s="6245" t="s">
        <v>48</v>
      </c>
      <c r="F1715" s="6245" t="s">
        <v>50</v>
      </c>
      <c r="G1715" s="6245" t="s">
        <v>4688</v>
      </c>
      <c r="H1715" s="6245" t="s">
        <v>24</v>
      </c>
      <c r="I1715" s="6245" t="s">
        <v>760</v>
      </c>
    </row>
    <row customHeight="1" ht="11.25">
      <c r="A1716" s="6245" t="s">
        <v>2183</v>
      </c>
      <c r="B1716" s="6245" t="s">
        <v>14</v>
      </c>
      <c r="C1716" s="6245" t="s">
        <v>4694</v>
      </c>
      <c r="D1716" s="6245" t="s">
        <v>4695</v>
      </c>
      <c r="E1716" s="6245" t="s">
        <v>4696</v>
      </c>
      <c r="F1716" s="6245" t="s">
        <v>4697</v>
      </c>
      <c r="G1716" s="6245" t="s">
        <v>4698</v>
      </c>
      <c r="H1716" s="6245" t="s">
        <v>24</v>
      </c>
      <c r="I1716" s="6245" t="s">
        <v>760</v>
      </c>
    </row>
    <row customHeight="1" ht="11.25">
      <c r="A1717" s="6245" t="s">
        <v>2183</v>
      </c>
      <c r="B1717" s="6245" t="s">
        <v>14</v>
      </c>
      <c r="C1717" s="6245" t="s">
        <v>4699</v>
      </c>
      <c r="D1717" s="6245" t="s">
        <v>4700</v>
      </c>
      <c r="E1717" s="6245" t="s">
        <v>4701</v>
      </c>
      <c r="F1717" s="6245" t="s">
        <v>4702</v>
      </c>
      <c r="G1717" s="6245" t="s">
        <v>4703</v>
      </c>
      <c r="H1717" s="6245" t="s">
        <v>24</v>
      </c>
      <c r="I1717" s="6245" t="s">
        <v>760</v>
      </c>
    </row>
    <row customHeight="1" ht="11.25">
      <c r="A1718" s="6245" t="s">
        <v>2183</v>
      </c>
      <c r="B1718" s="6245" t="s">
        <v>14</v>
      </c>
      <c r="C1718" s="6245" t="s">
        <v>5754</v>
      </c>
      <c r="D1718" s="6245" t="s">
        <v>5755</v>
      </c>
      <c r="E1718" s="6245" t="s">
        <v>2827</v>
      </c>
      <c r="F1718" s="6245" t="s">
        <v>5756</v>
      </c>
      <c r="G1718" s="6245" t="s">
        <v>5757</v>
      </c>
      <c r="H1718" s="6245" t="s">
        <v>24</v>
      </c>
      <c r="I1718" s="6245" t="s">
        <v>760</v>
      </c>
    </row>
    <row customHeight="1" ht="11.25">
      <c r="A1719" s="6245" t="s">
        <v>2183</v>
      </c>
      <c r="B1719" s="6245" t="s">
        <v>14</v>
      </c>
      <c r="C1719" s="6245" t="s">
        <v>5758</v>
      </c>
      <c r="D1719" s="6245" t="s">
        <v>5759</v>
      </c>
      <c r="E1719" s="6245" t="s">
        <v>2827</v>
      </c>
      <c r="F1719" s="6245" t="s">
        <v>5760</v>
      </c>
      <c r="G1719" s="6245" t="s">
        <v>2828</v>
      </c>
      <c r="H1719" s="6245" t="s">
        <v>24</v>
      </c>
      <c r="I1719" s="6245" t="s">
        <v>760</v>
      </c>
    </row>
    <row customHeight="1" ht="11.25">
      <c r="A1720" s="6245" t="s">
        <v>2183</v>
      </c>
      <c r="B1720" s="6245" t="s">
        <v>14</v>
      </c>
      <c r="C1720" s="6245" t="s">
        <v>5761</v>
      </c>
      <c r="D1720" s="6245" t="s">
        <v>5762</v>
      </c>
      <c r="E1720" s="6245" t="s">
        <v>2685</v>
      </c>
      <c r="F1720" s="6245" t="s">
        <v>5763</v>
      </c>
      <c r="G1720" s="6245" t="s">
        <v>24</v>
      </c>
      <c r="H1720" s="6245" t="s">
        <v>24</v>
      </c>
      <c r="I1720" s="6245" t="s">
        <v>760</v>
      </c>
    </row>
    <row customHeight="1" ht="11.25">
      <c r="A1721" s="6245" t="s">
        <v>2183</v>
      </c>
      <c r="B1721" s="6245" t="s">
        <v>14</v>
      </c>
      <c r="C1721" s="6245" t="s">
        <v>5764</v>
      </c>
      <c r="D1721" s="6245" t="s">
        <v>5765</v>
      </c>
      <c r="E1721" s="6245" t="s">
        <v>2685</v>
      </c>
      <c r="F1721" s="6245" t="s">
        <v>5766</v>
      </c>
      <c r="G1721" s="6245" t="s">
        <v>24</v>
      </c>
      <c r="H1721" s="6245" t="s">
        <v>24</v>
      </c>
      <c r="I1721" s="6245" t="s">
        <v>760</v>
      </c>
    </row>
    <row customHeight="1" ht="11.25">
      <c r="A1722" s="6245" t="s">
        <v>2183</v>
      </c>
      <c r="B1722" s="6245" t="s">
        <v>14</v>
      </c>
      <c r="C1722" s="6245" t="s">
        <v>5767</v>
      </c>
      <c r="D1722" s="6245" t="s">
        <v>5768</v>
      </c>
      <c r="E1722" s="6245" t="s">
        <v>4443</v>
      </c>
      <c r="F1722" s="6245" t="s">
        <v>5769</v>
      </c>
      <c r="G1722" s="6245" t="s">
        <v>24</v>
      </c>
      <c r="H1722" s="6245" t="s">
        <v>24</v>
      </c>
      <c r="I1722" s="6245" t="s">
        <v>760</v>
      </c>
    </row>
    <row customHeight="1" ht="11.25">
      <c r="A1723" s="6245" t="s">
        <v>2183</v>
      </c>
      <c r="B1723" s="6245" t="s">
        <v>14</v>
      </c>
      <c r="C1723" s="6245" t="s">
        <v>5770</v>
      </c>
      <c r="D1723" s="6245" t="s">
        <v>5771</v>
      </c>
      <c r="E1723" s="6245" t="s">
        <v>5162</v>
      </c>
      <c r="F1723" s="6245" t="s">
        <v>5772</v>
      </c>
      <c r="G1723" s="6245" t="s">
        <v>24</v>
      </c>
      <c r="H1723" s="6245" t="s">
        <v>24</v>
      </c>
      <c r="I1723" s="6245" t="s">
        <v>760</v>
      </c>
    </row>
    <row customHeight="1" ht="11.25">
      <c r="A1724" s="6245" t="s">
        <v>2183</v>
      </c>
      <c r="B1724" s="6245" t="s">
        <v>14</v>
      </c>
      <c r="C1724" s="6245" t="s">
        <v>4708</v>
      </c>
      <c r="D1724" s="6245" t="s">
        <v>4709</v>
      </c>
      <c r="E1724" s="6245" t="s">
        <v>4710</v>
      </c>
      <c r="F1724" s="6245" t="s">
        <v>2291</v>
      </c>
      <c r="G1724" s="6245" t="s">
        <v>24</v>
      </c>
      <c r="H1724" s="6245" t="s">
        <v>24</v>
      </c>
      <c r="I1724" s="6245" t="s">
        <v>760</v>
      </c>
    </row>
    <row customHeight="1" ht="11.25">
      <c r="A1725" s="6245" t="s">
        <v>2183</v>
      </c>
      <c r="B1725" s="6245" t="s">
        <v>14</v>
      </c>
      <c r="C1725" s="6245" t="s">
        <v>4714</v>
      </c>
      <c r="D1725" s="6245" t="s">
        <v>4715</v>
      </c>
      <c r="E1725" s="6245" t="s">
        <v>4380</v>
      </c>
      <c r="F1725" s="6245" t="s">
        <v>4716</v>
      </c>
      <c r="G1725" s="6245" t="s">
        <v>24</v>
      </c>
      <c r="H1725" s="6245" t="s">
        <v>24</v>
      </c>
      <c r="I1725" s="6245" t="s">
        <v>760</v>
      </c>
    </row>
    <row customHeight="1" ht="11.25">
      <c r="A1726" s="6245" t="s">
        <v>2183</v>
      </c>
      <c r="B1726" s="6245" t="s">
        <v>14</v>
      </c>
      <c r="C1726" s="6245" t="s">
        <v>4717</v>
      </c>
      <c r="D1726" s="6245" t="s">
        <v>4718</v>
      </c>
      <c r="E1726" s="6245" t="s">
        <v>4719</v>
      </c>
      <c r="F1726" s="6245" t="s">
        <v>4720</v>
      </c>
      <c r="G1726" s="6245" t="s">
        <v>4721</v>
      </c>
      <c r="H1726" s="6245" t="s">
        <v>24</v>
      </c>
      <c r="I1726" s="6245" t="s">
        <v>760</v>
      </c>
    </row>
    <row customHeight="1" ht="11.25">
      <c r="A1727" s="6245" t="s">
        <v>2183</v>
      </c>
      <c r="B1727" s="6245" t="s">
        <v>14</v>
      </c>
      <c r="C1727" s="6245" t="s">
        <v>4722</v>
      </c>
      <c r="D1727" s="6245" t="s">
        <v>4723</v>
      </c>
      <c r="E1727" s="6245" t="s">
        <v>4724</v>
      </c>
      <c r="F1727" s="6245" t="s">
        <v>2663</v>
      </c>
      <c r="G1727" s="6245" t="s">
        <v>4725</v>
      </c>
      <c r="H1727" s="6245" t="s">
        <v>24</v>
      </c>
      <c r="I1727" s="6245" t="s">
        <v>760</v>
      </c>
    </row>
    <row customHeight="1" ht="11.25">
      <c r="A1728" s="6245" t="s">
        <v>2183</v>
      </c>
      <c r="B1728" s="6245" t="s">
        <v>14</v>
      </c>
      <c r="C1728" s="6245" t="s">
        <v>4726</v>
      </c>
      <c r="D1728" s="6245" t="s">
        <v>4727</v>
      </c>
      <c r="E1728" s="6245" t="s">
        <v>3976</v>
      </c>
      <c r="F1728" s="6245" t="s">
        <v>4728</v>
      </c>
      <c r="G1728" s="6245" t="s">
        <v>24</v>
      </c>
      <c r="H1728" s="6245" t="s">
        <v>24</v>
      </c>
      <c r="I1728" s="6245" t="s">
        <v>760</v>
      </c>
    </row>
    <row customHeight="1" ht="11.25">
      <c r="A1729" s="6245" t="s">
        <v>2183</v>
      </c>
      <c r="B1729" s="6245" t="s">
        <v>14</v>
      </c>
      <c r="C1729" s="6245" t="s">
        <v>5773</v>
      </c>
      <c r="D1729" s="6245" t="s">
        <v>5774</v>
      </c>
      <c r="E1729" s="6245" t="s">
        <v>4385</v>
      </c>
      <c r="F1729" s="6245" t="s">
        <v>5775</v>
      </c>
      <c r="G1729" s="6245" t="s">
        <v>5776</v>
      </c>
      <c r="H1729" s="6245" t="s">
        <v>24</v>
      </c>
      <c r="I1729" s="6245" t="s">
        <v>760</v>
      </c>
    </row>
    <row customHeight="1" ht="11.25">
      <c r="A1730" s="6245" t="s">
        <v>2183</v>
      </c>
      <c r="B1730" s="6245" t="s">
        <v>14</v>
      </c>
      <c r="C1730" s="6245" t="s">
        <v>4732</v>
      </c>
      <c r="D1730" s="6245" t="s">
        <v>4733</v>
      </c>
      <c r="E1730" s="6245" t="s">
        <v>4443</v>
      </c>
      <c r="F1730" s="6245" t="s">
        <v>4734</v>
      </c>
      <c r="G1730" s="6245" t="s">
        <v>24</v>
      </c>
      <c r="H1730" s="6245" t="s">
        <v>24</v>
      </c>
      <c r="I1730" s="6245" t="s">
        <v>760</v>
      </c>
    </row>
    <row customHeight="1" ht="11.25">
      <c r="A1731" s="6245" t="s">
        <v>2183</v>
      </c>
      <c r="B1731" s="6245" t="s">
        <v>14</v>
      </c>
      <c r="C1731" s="6245" t="s">
        <v>4735</v>
      </c>
      <c r="D1731" s="6245" t="s">
        <v>4736</v>
      </c>
      <c r="E1731" s="6245" t="s">
        <v>2294</v>
      </c>
      <c r="F1731" s="6245" t="s">
        <v>4564</v>
      </c>
      <c r="G1731" s="6245" t="s">
        <v>24</v>
      </c>
      <c r="H1731" s="6245" t="s">
        <v>24</v>
      </c>
      <c r="I1731" s="6245" t="s">
        <v>812</v>
      </c>
    </row>
    <row customHeight="1" ht="11.25">
      <c r="A1732" s="6245" t="s">
        <v>2183</v>
      </c>
      <c r="B1732" s="6245" t="s">
        <v>14</v>
      </c>
      <c r="C1732" s="6245" t="s">
        <v>4778</v>
      </c>
      <c r="D1732" s="6245" t="s">
        <v>4779</v>
      </c>
      <c r="E1732" s="6245" t="s">
        <v>4780</v>
      </c>
      <c r="F1732" s="6245" t="s">
        <v>2358</v>
      </c>
      <c r="G1732" s="6245" t="s">
        <v>24</v>
      </c>
      <c r="H1732" s="6245" t="s">
        <v>24</v>
      </c>
      <c r="I1732" s="6245" t="s">
        <v>812</v>
      </c>
    </row>
    <row customHeight="1" ht="11.25">
      <c r="A1733" s="6245" t="s">
        <v>2183</v>
      </c>
      <c r="B1733" s="6245" t="s">
        <v>14</v>
      </c>
      <c r="C1733" s="6245" t="s">
        <v>5777</v>
      </c>
      <c r="D1733" s="6245" t="s">
        <v>5778</v>
      </c>
      <c r="E1733" s="6245" t="s">
        <v>5779</v>
      </c>
      <c r="F1733" s="6245" t="s">
        <v>2291</v>
      </c>
      <c r="G1733" s="6245" t="s">
        <v>5780</v>
      </c>
      <c r="H1733" s="6245" t="s">
        <v>24</v>
      </c>
      <c r="I1733" s="6245" t="s">
        <v>812</v>
      </c>
    </row>
    <row customHeight="1" ht="11.25">
      <c r="A1734" s="6245" t="s">
        <v>2183</v>
      </c>
      <c r="B1734" s="6245" t="s">
        <v>14</v>
      </c>
      <c r="C1734" s="6245" t="s">
        <v>2194</v>
      </c>
      <c r="D1734" s="6245" t="s">
        <v>2195</v>
      </c>
      <c r="E1734" s="6245" t="s">
        <v>2196</v>
      </c>
      <c r="F1734" s="6245" t="s">
        <v>2197</v>
      </c>
      <c r="G1734" s="6245" t="s">
        <v>2198</v>
      </c>
      <c r="H1734" s="6245" t="s">
        <v>24</v>
      </c>
      <c r="I1734" s="6245" t="s">
        <v>812</v>
      </c>
    </row>
    <row customHeight="1" ht="11.25">
      <c r="A1735" s="6245" t="s">
        <v>2183</v>
      </c>
      <c r="B1735" s="6245" t="s">
        <v>14</v>
      </c>
      <c r="C1735" s="6245" t="s">
        <v>2204</v>
      </c>
      <c r="D1735" s="6245" t="s">
        <v>2205</v>
      </c>
      <c r="E1735" s="6245" t="s">
        <v>2206</v>
      </c>
      <c r="F1735" s="6245" t="s">
        <v>2207</v>
      </c>
      <c r="G1735" s="6245" t="s">
        <v>2208</v>
      </c>
      <c r="H1735" s="6245" t="s">
        <v>24</v>
      </c>
      <c r="I1735" s="6245" t="s">
        <v>812</v>
      </c>
    </row>
    <row customHeight="1" ht="11.25">
      <c r="A1736" s="6245" t="s">
        <v>2183</v>
      </c>
      <c r="B1736" s="6245" t="s">
        <v>14</v>
      </c>
      <c r="C1736" s="6245" t="s">
        <v>2209</v>
      </c>
      <c r="D1736" s="6245" t="s">
        <v>2210</v>
      </c>
      <c r="E1736" s="6245" t="s">
        <v>2211</v>
      </c>
      <c r="F1736" s="6245" t="s">
        <v>2212</v>
      </c>
      <c r="G1736" s="6245" t="s">
        <v>2213</v>
      </c>
      <c r="H1736" s="6245" t="s">
        <v>24</v>
      </c>
      <c r="I1736" s="6245" t="s">
        <v>812</v>
      </c>
    </row>
    <row customHeight="1" ht="11.25">
      <c r="A1737" s="6245" t="s">
        <v>2183</v>
      </c>
      <c r="B1737" s="6245" t="s">
        <v>14</v>
      </c>
      <c r="C1737" s="6245" t="s">
        <v>5781</v>
      </c>
      <c r="D1737" s="6245" t="s">
        <v>5782</v>
      </c>
      <c r="E1737" s="6245" t="s">
        <v>5783</v>
      </c>
      <c r="F1737" s="6245" t="s">
        <v>5784</v>
      </c>
      <c r="G1737" s="6245" t="s">
        <v>5785</v>
      </c>
      <c r="H1737" s="6245" t="s">
        <v>24</v>
      </c>
      <c r="I1737" s="6245" t="s">
        <v>812</v>
      </c>
    </row>
    <row customHeight="1" ht="11.25">
      <c r="A1738" s="6245" t="s">
        <v>2183</v>
      </c>
      <c r="B1738" s="6245" t="s">
        <v>14</v>
      </c>
      <c r="C1738" s="6245" t="s">
        <v>2218</v>
      </c>
      <c r="D1738" s="6245" t="s">
        <v>2219</v>
      </c>
      <c r="E1738" s="6245" t="s">
        <v>2220</v>
      </c>
      <c r="F1738" s="6245" t="s">
        <v>2197</v>
      </c>
      <c r="G1738" s="6245" t="s">
        <v>24</v>
      </c>
      <c r="H1738" s="6245" t="s">
        <v>24</v>
      </c>
      <c r="I1738" s="6245" t="s">
        <v>812</v>
      </c>
    </row>
    <row customHeight="1" ht="11.25">
      <c r="A1739" s="6245" t="s">
        <v>2183</v>
      </c>
      <c r="B1739" s="6245" t="s">
        <v>14</v>
      </c>
      <c r="C1739" s="6245" t="s">
        <v>4785</v>
      </c>
      <c r="D1739" s="6245" t="s">
        <v>4786</v>
      </c>
      <c r="E1739" s="6245" t="s">
        <v>4787</v>
      </c>
      <c r="F1739" s="6245" t="s">
        <v>2212</v>
      </c>
      <c r="G1739" s="6245" t="s">
        <v>4788</v>
      </c>
      <c r="H1739" s="6245" t="s">
        <v>24</v>
      </c>
      <c r="I1739" s="6245" t="s">
        <v>812</v>
      </c>
    </row>
    <row customHeight="1" ht="11.25">
      <c r="A1740" s="6245" t="s">
        <v>2183</v>
      </c>
      <c r="B1740" s="6245" t="s">
        <v>14</v>
      </c>
      <c r="C1740" s="6245" t="s">
        <v>2225</v>
      </c>
      <c r="D1740" s="6245" t="s">
        <v>2226</v>
      </c>
      <c r="E1740" s="6245" t="s">
        <v>2227</v>
      </c>
      <c r="F1740" s="6245" t="s">
        <v>2202</v>
      </c>
      <c r="G1740" s="6245" t="s">
        <v>2228</v>
      </c>
      <c r="H1740" s="6245" t="s">
        <v>24</v>
      </c>
      <c r="I1740" s="6245" t="s">
        <v>812</v>
      </c>
    </row>
    <row customHeight="1" ht="11.25">
      <c r="A1741" s="6245" t="s">
        <v>2183</v>
      </c>
      <c r="B1741" s="6245" t="s">
        <v>14</v>
      </c>
      <c r="C1741" s="6245" t="s">
        <v>2229</v>
      </c>
      <c r="D1741" s="6245" t="s">
        <v>2230</v>
      </c>
      <c r="E1741" s="6245" t="s">
        <v>2231</v>
      </c>
      <c r="F1741" s="6245" t="s">
        <v>2232</v>
      </c>
      <c r="G1741" s="6245" t="s">
        <v>2233</v>
      </c>
      <c r="H1741" s="6245" t="s">
        <v>24</v>
      </c>
      <c r="I1741" s="6245" t="s">
        <v>812</v>
      </c>
    </row>
    <row customHeight="1" ht="11.25">
      <c r="A1742" s="6245" t="s">
        <v>2183</v>
      </c>
      <c r="B1742" s="6245" t="s">
        <v>14</v>
      </c>
      <c r="C1742" s="6245" t="s">
        <v>4789</v>
      </c>
      <c r="D1742" s="6245" t="s">
        <v>4790</v>
      </c>
      <c r="E1742" s="6245" t="s">
        <v>4791</v>
      </c>
      <c r="F1742" s="6245" t="s">
        <v>2252</v>
      </c>
      <c r="G1742" s="6245" t="s">
        <v>4792</v>
      </c>
      <c r="H1742" s="6245" t="s">
        <v>24</v>
      </c>
      <c r="I1742" s="6245" t="s">
        <v>812</v>
      </c>
    </row>
    <row customHeight="1" ht="11.25">
      <c r="A1743" s="6245" t="s">
        <v>2183</v>
      </c>
      <c r="B1743" s="6245" t="s">
        <v>14</v>
      </c>
      <c r="C1743" s="6245" t="s">
        <v>2244</v>
      </c>
      <c r="D1743" s="6245" t="s">
        <v>2245</v>
      </c>
      <c r="E1743" s="6245" t="s">
        <v>2246</v>
      </c>
      <c r="F1743" s="6245" t="s">
        <v>2247</v>
      </c>
      <c r="G1743" s="6245" t="s">
        <v>2248</v>
      </c>
      <c r="H1743" s="6245" t="s">
        <v>24</v>
      </c>
      <c r="I1743" s="6245" t="s">
        <v>812</v>
      </c>
    </row>
    <row customHeight="1" ht="11.25">
      <c r="A1744" s="6245" t="s">
        <v>2183</v>
      </c>
      <c r="B1744" s="6245" t="s">
        <v>14</v>
      </c>
      <c r="C1744" s="6245" t="s">
        <v>4793</v>
      </c>
      <c r="D1744" s="6245" t="s">
        <v>4794</v>
      </c>
      <c r="E1744" s="6245" t="s">
        <v>4795</v>
      </c>
      <c r="F1744" s="6245" t="s">
        <v>2202</v>
      </c>
      <c r="G1744" s="6245" t="s">
        <v>4796</v>
      </c>
      <c r="H1744" s="6245" t="s">
        <v>24</v>
      </c>
      <c r="I1744" s="6245" t="s">
        <v>812</v>
      </c>
    </row>
    <row customHeight="1" ht="11.25">
      <c r="A1745" s="6245" t="s">
        <v>2183</v>
      </c>
      <c r="B1745" s="6245" t="s">
        <v>14</v>
      </c>
      <c r="C1745" s="6245" t="s">
        <v>4797</v>
      </c>
      <c r="D1745" s="6245" t="s">
        <v>4798</v>
      </c>
      <c r="E1745" s="6245" t="s">
        <v>4799</v>
      </c>
      <c r="F1745" s="6245" t="s">
        <v>2472</v>
      </c>
      <c r="G1745" s="6245" t="s">
        <v>4800</v>
      </c>
      <c r="H1745" s="6245" t="s">
        <v>24</v>
      </c>
      <c r="I1745" s="6245" t="s">
        <v>812</v>
      </c>
    </row>
    <row customHeight="1" ht="11.25">
      <c r="A1746" s="6245" t="s">
        <v>2183</v>
      </c>
      <c r="B1746" s="6245" t="s">
        <v>14</v>
      </c>
      <c r="C1746" s="6245" t="s">
        <v>4801</v>
      </c>
      <c r="D1746" s="6245" t="s">
        <v>4798</v>
      </c>
      <c r="E1746" s="6245" t="s">
        <v>4802</v>
      </c>
      <c r="F1746" s="6245" t="s">
        <v>2202</v>
      </c>
      <c r="G1746" s="6245" t="s">
        <v>4803</v>
      </c>
      <c r="H1746" s="6245" t="s">
        <v>24</v>
      </c>
      <c r="I1746" s="6245" t="s">
        <v>812</v>
      </c>
    </row>
    <row customHeight="1" ht="11.25">
      <c r="A1747" s="6245" t="s">
        <v>2183</v>
      </c>
      <c r="B1747" s="6245" t="s">
        <v>14</v>
      </c>
      <c r="C1747" s="6245" t="s">
        <v>4804</v>
      </c>
      <c r="D1747" s="6245" t="s">
        <v>4805</v>
      </c>
      <c r="E1747" s="6245" t="s">
        <v>4806</v>
      </c>
      <c r="F1747" s="6245" t="s">
        <v>2452</v>
      </c>
      <c r="G1747" s="6245" t="s">
        <v>24</v>
      </c>
      <c r="H1747" s="6245" t="s">
        <v>24</v>
      </c>
      <c r="I1747" s="6245" t="s">
        <v>812</v>
      </c>
    </row>
    <row customHeight="1" ht="11.25">
      <c r="A1748" s="6245" t="s">
        <v>2183</v>
      </c>
      <c r="B1748" s="6245" t="s">
        <v>14</v>
      </c>
      <c r="C1748" s="6245" t="s">
        <v>2265</v>
      </c>
      <c r="D1748" s="6245" t="s">
        <v>2266</v>
      </c>
      <c r="E1748" s="6245" t="s">
        <v>2267</v>
      </c>
      <c r="F1748" s="6245" t="s">
        <v>2268</v>
      </c>
      <c r="G1748" s="6245" t="s">
        <v>2269</v>
      </c>
      <c r="H1748" s="6245" t="s">
        <v>24</v>
      </c>
      <c r="I1748" s="6245" t="s">
        <v>812</v>
      </c>
    </row>
    <row customHeight="1" ht="11.25">
      <c r="A1749" s="6245" t="s">
        <v>2183</v>
      </c>
      <c r="B1749" s="6245" t="s">
        <v>14</v>
      </c>
      <c r="C1749" s="6245" t="s">
        <v>2270</v>
      </c>
      <c r="D1749" s="6245" t="s">
        <v>2271</v>
      </c>
      <c r="E1749" s="6245" t="s">
        <v>2272</v>
      </c>
      <c r="F1749" s="6245" t="s">
        <v>2252</v>
      </c>
      <c r="G1749" s="6245" t="s">
        <v>2273</v>
      </c>
      <c r="H1749" s="6245" t="s">
        <v>2274</v>
      </c>
      <c r="I1749" s="6245" t="s">
        <v>812</v>
      </c>
    </row>
    <row customHeight="1" ht="11.25">
      <c r="A1750" s="6245" t="s">
        <v>2183</v>
      </c>
      <c r="B1750" s="6245" t="s">
        <v>14</v>
      </c>
      <c r="C1750" s="6245" t="s">
        <v>4807</v>
      </c>
      <c r="D1750" s="6245" t="s">
        <v>4808</v>
      </c>
      <c r="E1750" s="6245" t="s">
        <v>4809</v>
      </c>
      <c r="F1750" s="6245" t="s">
        <v>4810</v>
      </c>
      <c r="G1750" s="6245" t="s">
        <v>24</v>
      </c>
      <c r="H1750" s="6245" t="s">
        <v>24</v>
      </c>
      <c r="I1750" s="6245" t="s">
        <v>812</v>
      </c>
    </row>
    <row customHeight="1" ht="11.25">
      <c r="A1751" s="6245" t="s">
        <v>2183</v>
      </c>
      <c r="B1751" s="6245" t="s">
        <v>14</v>
      </c>
      <c r="C1751" s="6245" t="s">
        <v>2284</v>
      </c>
      <c r="D1751" s="6245" t="s">
        <v>2285</v>
      </c>
      <c r="E1751" s="6245" t="s">
        <v>2286</v>
      </c>
      <c r="F1751" s="6245" t="s">
        <v>2287</v>
      </c>
      <c r="G1751" s="6245" t="s">
        <v>24</v>
      </c>
      <c r="H1751" s="6245" t="s">
        <v>24</v>
      </c>
      <c r="I1751" s="6245" t="s">
        <v>812</v>
      </c>
    </row>
    <row customHeight="1" ht="11.25">
      <c r="A1752" s="6245" t="s">
        <v>2183</v>
      </c>
      <c r="B1752" s="6245" t="s">
        <v>14</v>
      </c>
      <c r="C1752" s="6245" t="s">
        <v>2292</v>
      </c>
      <c r="D1752" s="6245" t="s">
        <v>2293</v>
      </c>
      <c r="E1752" s="6245" t="s">
        <v>2294</v>
      </c>
      <c r="F1752" s="6245" t="s">
        <v>2287</v>
      </c>
      <c r="G1752" s="6245" t="s">
        <v>2295</v>
      </c>
      <c r="H1752" s="6245" t="s">
        <v>24</v>
      </c>
      <c r="I1752" s="6245" t="s">
        <v>812</v>
      </c>
    </row>
    <row customHeight="1" ht="11.25">
      <c r="A1753" s="6245" t="s">
        <v>2183</v>
      </c>
      <c r="B1753" s="6245" t="s">
        <v>14</v>
      </c>
      <c r="C1753" s="6245" t="s">
        <v>4811</v>
      </c>
      <c r="D1753" s="6245" t="s">
        <v>4812</v>
      </c>
      <c r="E1753" s="6245" t="s">
        <v>4813</v>
      </c>
      <c r="F1753" s="6245" t="s">
        <v>2197</v>
      </c>
      <c r="G1753" s="6245" t="s">
        <v>24</v>
      </c>
      <c r="H1753" s="6245" t="s">
        <v>24</v>
      </c>
      <c r="I1753" s="6245" t="s">
        <v>812</v>
      </c>
    </row>
    <row customHeight="1" ht="11.25">
      <c r="A1754" s="6245" t="s">
        <v>2183</v>
      </c>
      <c r="B1754" s="6245" t="s">
        <v>14</v>
      </c>
      <c r="C1754" s="6245" t="s">
        <v>2296</v>
      </c>
      <c r="D1754" s="6245" t="s">
        <v>2297</v>
      </c>
      <c r="E1754" s="6245" t="s">
        <v>2298</v>
      </c>
      <c r="F1754" s="6245" t="s">
        <v>2299</v>
      </c>
      <c r="G1754" s="6245" t="s">
        <v>24</v>
      </c>
      <c r="H1754" s="6245" t="s">
        <v>24</v>
      </c>
      <c r="I1754" s="6245" t="s">
        <v>812</v>
      </c>
    </row>
    <row customHeight="1" ht="11.25">
      <c r="A1755" s="6245" t="s">
        <v>2183</v>
      </c>
      <c r="B1755" s="6245" t="s">
        <v>14</v>
      </c>
      <c r="C1755" s="6245" t="s">
        <v>2315</v>
      </c>
      <c r="D1755" s="6245" t="s">
        <v>2316</v>
      </c>
      <c r="E1755" s="6245" t="s">
        <v>2317</v>
      </c>
      <c r="F1755" s="6245" t="s">
        <v>2318</v>
      </c>
      <c r="G1755" s="6245" t="s">
        <v>2319</v>
      </c>
      <c r="H1755" s="6245" t="s">
        <v>24</v>
      </c>
      <c r="I1755" s="6245" t="s">
        <v>812</v>
      </c>
    </row>
    <row customHeight="1" ht="11.25">
      <c r="A1756" s="6245" t="s">
        <v>2183</v>
      </c>
      <c r="B1756" s="6245" t="s">
        <v>14</v>
      </c>
      <c r="C1756" s="6245" t="s">
        <v>4814</v>
      </c>
      <c r="D1756" s="6245" t="s">
        <v>4815</v>
      </c>
      <c r="E1756" s="6245" t="s">
        <v>4816</v>
      </c>
      <c r="F1756" s="6245" t="s">
        <v>2197</v>
      </c>
      <c r="G1756" s="6245" t="s">
        <v>4817</v>
      </c>
      <c r="H1756" s="6245" t="s">
        <v>24</v>
      </c>
      <c r="I1756" s="6245" t="s">
        <v>812</v>
      </c>
    </row>
    <row customHeight="1" ht="11.25">
      <c r="A1757" s="6245" t="s">
        <v>2183</v>
      </c>
      <c r="B1757" s="6245" t="s">
        <v>14</v>
      </c>
      <c r="C1757" s="6245" t="s">
        <v>5786</v>
      </c>
      <c r="D1757" s="6245" t="s">
        <v>5787</v>
      </c>
      <c r="E1757" s="6245" t="s">
        <v>5788</v>
      </c>
      <c r="F1757" s="6245" t="s">
        <v>2212</v>
      </c>
      <c r="G1757" s="6245" t="s">
        <v>5789</v>
      </c>
      <c r="H1757" s="6245" t="s">
        <v>24</v>
      </c>
      <c r="I1757" s="6245" t="s">
        <v>812</v>
      </c>
    </row>
    <row customHeight="1" ht="11.25">
      <c r="A1758" s="6245" t="s">
        <v>2183</v>
      </c>
      <c r="B1758" s="6245" t="s">
        <v>14</v>
      </c>
      <c r="C1758" s="6245" t="s">
        <v>2320</v>
      </c>
      <c r="D1758" s="6245" t="s">
        <v>2321</v>
      </c>
      <c r="E1758" s="6245" t="s">
        <v>2322</v>
      </c>
      <c r="F1758" s="6245" t="s">
        <v>2197</v>
      </c>
      <c r="G1758" s="6245" t="s">
        <v>2323</v>
      </c>
      <c r="H1758" s="6245" t="s">
        <v>24</v>
      </c>
      <c r="I1758" s="6245" t="s">
        <v>812</v>
      </c>
    </row>
    <row customHeight="1" ht="11.25">
      <c r="A1759" s="6245" t="s">
        <v>2183</v>
      </c>
      <c r="B1759" s="6245" t="s">
        <v>14</v>
      </c>
      <c r="C1759" s="6245" t="s">
        <v>4818</v>
      </c>
      <c r="D1759" s="6245" t="s">
        <v>4819</v>
      </c>
      <c r="E1759" s="6245" t="s">
        <v>4820</v>
      </c>
      <c r="F1759" s="6245" t="s">
        <v>2472</v>
      </c>
      <c r="G1759" s="6245" t="s">
        <v>4821</v>
      </c>
      <c r="H1759" s="6245" t="s">
        <v>24</v>
      </c>
      <c r="I1759" s="6245" t="s">
        <v>812</v>
      </c>
    </row>
    <row customHeight="1" ht="11.25">
      <c r="A1760" s="6245" t="s">
        <v>2183</v>
      </c>
      <c r="B1760" s="6245" t="s">
        <v>14</v>
      </c>
      <c r="C1760" s="6245" t="s">
        <v>2350</v>
      </c>
      <c r="D1760" s="6245" t="s">
        <v>2351</v>
      </c>
      <c r="E1760" s="6245" t="s">
        <v>2352</v>
      </c>
      <c r="F1760" s="6245" t="s">
        <v>2353</v>
      </c>
      <c r="G1760" s="6245" t="s">
        <v>2354</v>
      </c>
      <c r="H1760" s="6245" t="s">
        <v>24</v>
      </c>
      <c r="I1760" s="6245" t="s">
        <v>812</v>
      </c>
    </row>
    <row customHeight="1" ht="11.25">
      <c r="A1761" s="6245" t="s">
        <v>2183</v>
      </c>
      <c r="B1761" s="6245" t="s">
        <v>14</v>
      </c>
      <c r="C1761" s="6245" t="s">
        <v>2355</v>
      </c>
      <c r="D1761" s="6245" t="s">
        <v>2356</v>
      </c>
      <c r="E1761" s="6245" t="s">
        <v>2357</v>
      </c>
      <c r="F1761" s="6245" t="s">
        <v>2358</v>
      </c>
      <c r="G1761" s="6245" t="s">
        <v>24</v>
      </c>
      <c r="H1761" s="6245" t="s">
        <v>24</v>
      </c>
      <c r="I1761" s="6245" t="s">
        <v>812</v>
      </c>
    </row>
    <row customHeight="1" ht="11.25">
      <c r="A1762" s="6245" t="s">
        <v>2183</v>
      </c>
      <c r="B1762" s="6245" t="s">
        <v>14</v>
      </c>
      <c r="C1762" s="6245" t="s">
        <v>4828</v>
      </c>
      <c r="D1762" s="6245" t="s">
        <v>4829</v>
      </c>
      <c r="E1762" s="6245" t="s">
        <v>4830</v>
      </c>
      <c r="F1762" s="6245" t="s">
        <v>2472</v>
      </c>
      <c r="G1762" s="6245" t="s">
        <v>4831</v>
      </c>
      <c r="H1762" s="6245" t="s">
        <v>24</v>
      </c>
      <c r="I1762" s="6245" t="s">
        <v>812</v>
      </c>
    </row>
    <row customHeight="1" ht="11.25">
      <c r="A1763" s="6245" t="s">
        <v>2183</v>
      </c>
      <c r="B1763" s="6245" t="s">
        <v>14</v>
      </c>
      <c r="C1763" s="6245" t="s">
        <v>2359</v>
      </c>
      <c r="D1763" s="6245" t="s">
        <v>2360</v>
      </c>
      <c r="E1763" s="6245" t="s">
        <v>2361</v>
      </c>
      <c r="F1763" s="6245" t="s">
        <v>2362</v>
      </c>
      <c r="G1763" s="6245" t="s">
        <v>24</v>
      </c>
      <c r="H1763" s="6245" t="s">
        <v>24</v>
      </c>
      <c r="I1763" s="6245" t="s">
        <v>812</v>
      </c>
    </row>
    <row customHeight="1" ht="11.25">
      <c r="A1764" s="6245" t="s">
        <v>2183</v>
      </c>
      <c r="B1764" s="6245" t="s">
        <v>14</v>
      </c>
      <c r="C1764" s="6245" t="s">
        <v>4832</v>
      </c>
      <c r="D1764" s="6245" t="s">
        <v>4833</v>
      </c>
      <c r="E1764" s="6245" t="s">
        <v>4834</v>
      </c>
      <c r="F1764" s="6245" t="s">
        <v>2202</v>
      </c>
      <c r="G1764" s="6245" t="s">
        <v>4835</v>
      </c>
      <c r="H1764" s="6245" t="s">
        <v>24</v>
      </c>
      <c r="I1764" s="6245" t="s">
        <v>812</v>
      </c>
    </row>
    <row customHeight="1" ht="11.25">
      <c r="A1765" s="6245" t="s">
        <v>2183</v>
      </c>
      <c r="B1765" s="6245" t="s">
        <v>14</v>
      </c>
      <c r="C1765" s="6245" t="s">
        <v>2375</v>
      </c>
      <c r="D1765" s="6245" t="s">
        <v>2376</v>
      </c>
      <c r="E1765" s="6245" t="s">
        <v>2377</v>
      </c>
      <c r="F1765" s="6245" t="s">
        <v>2212</v>
      </c>
      <c r="G1765" s="6245" t="s">
        <v>2378</v>
      </c>
      <c r="H1765" s="6245" t="s">
        <v>24</v>
      </c>
      <c r="I1765" s="6245" t="s">
        <v>812</v>
      </c>
    </row>
    <row customHeight="1" ht="11.25">
      <c r="A1766" s="6245" t="s">
        <v>2183</v>
      </c>
      <c r="B1766" s="6245" t="s">
        <v>14</v>
      </c>
      <c r="C1766" s="6245" t="s">
        <v>4836</v>
      </c>
      <c r="D1766" s="6245" t="s">
        <v>4837</v>
      </c>
      <c r="E1766" s="6245" t="s">
        <v>4838</v>
      </c>
      <c r="F1766" s="6245" t="s">
        <v>4839</v>
      </c>
      <c r="G1766" s="6245" t="s">
        <v>4840</v>
      </c>
      <c r="H1766" s="6245" t="s">
        <v>24</v>
      </c>
      <c r="I1766" s="6245" t="s">
        <v>812</v>
      </c>
    </row>
    <row customHeight="1" ht="11.25">
      <c r="A1767" s="6245" t="s">
        <v>2183</v>
      </c>
      <c r="B1767" s="6245" t="s">
        <v>14</v>
      </c>
      <c r="C1767" s="6245" t="s">
        <v>4841</v>
      </c>
      <c r="D1767" s="6245" t="s">
        <v>4842</v>
      </c>
      <c r="E1767" s="6245" t="s">
        <v>4843</v>
      </c>
      <c r="F1767" s="6245" t="s">
        <v>2385</v>
      </c>
      <c r="G1767" s="6245" t="s">
        <v>2386</v>
      </c>
      <c r="H1767" s="6245" t="s">
        <v>24</v>
      </c>
      <c r="I1767" s="6245" t="s">
        <v>812</v>
      </c>
    </row>
    <row customHeight="1" ht="11.25">
      <c r="A1768" s="6245" t="s">
        <v>2183</v>
      </c>
      <c r="B1768" s="6245" t="s">
        <v>14</v>
      </c>
      <c r="C1768" s="6245" t="s">
        <v>2387</v>
      </c>
      <c r="D1768" s="6245" t="s">
        <v>2388</v>
      </c>
      <c r="E1768" s="6245" t="s">
        <v>2389</v>
      </c>
      <c r="F1768" s="6245" t="s">
        <v>2358</v>
      </c>
      <c r="G1768" s="6245" t="s">
        <v>24</v>
      </c>
      <c r="H1768" s="6245" t="s">
        <v>24</v>
      </c>
      <c r="I1768" s="6245" t="s">
        <v>812</v>
      </c>
    </row>
    <row customHeight="1" ht="11.25">
      <c r="A1769" s="6245" t="s">
        <v>2183</v>
      </c>
      <c r="B1769" s="6245" t="s">
        <v>14</v>
      </c>
      <c r="C1769" s="6245" t="s">
        <v>2390</v>
      </c>
      <c r="D1769" s="6245" t="s">
        <v>2391</v>
      </c>
      <c r="E1769" s="6245" t="s">
        <v>2392</v>
      </c>
      <c r="F1769" s="6245" t="s">
        <v>2237</v>
      </c>
      <c r="G1769" s="6245" t="s">
        <v>2393</v>
      </c>
      <c r="H1769" s="6245" t="s">
        <v>24</v>
      </c>
      <c r="I1769" s="6245" t="s">
        <v>812</v>
      </c>
    </row>
    <row customHeight="1" ht="11.25">
      <c r="A1770" s="6245" t="s">
        <v>2183</v>
      </c>
      <c r="B1770" s="6245" t="s">
        <v>14</v>
      </c>
      <c r="C1770" s="6245" t="s">
        <v>2399</v>
      </c>
      <c r="D1770" s="6245" t="s">
        <v>2400</v>
      </c>
      <c r="E1770" s="6245" t="s">
        <v>2401</v>
      </c>
      <c r="F1770" s="6245" t="s">
        <v>2402</v>
      </c>
      <c r="G1770" s="6245" t="s">
        <v>2403</v>
      </c>
      <c r="H1770" s="6245" t="s">
        <v>24</v>
      </c>
      <c r="I1770" s="6245" t="s">
        <v>812</v>
      </c>
    </row>
    <row customHeight="1" ht="11.25">
      <c r="A1771" s="6245" t="s">
        <v>2183</v>
      </c>
      <c r="B1771" s="6245" t="s">
        <v>14</v>
      </c>
      <c r="C1771" s="6245" t="s">
        <v>2404</v>
      </c>
      <c r="D1771" s="6245" t="s">
        <v>2405</v>
      </c>
      <c r="E1771" s="6245" t="s">
        <v>2406</v>
      </c>
      <c r="F1771" s="6245" t="s">
        <v>2407</v>
      </c>
      <c r="G1771" s="6245" t="s">
        <v>2408</v>
      </c>
      <c r="H1771" s="6245" t="s">
        <v>24</v>
      </c>
      <c r="I1771" s="6245" t="s">
        <v>812</v>
      </c>
    </row>
    <row customHeight="1" ht="11.25">
      <c r="A1772" s="6245" t="s">
        <v>2183</v>
      </c>
      <c r="B1772" s="6245" t="s">
        <v>14</v>
      </c>
      <c r="C1772" s="6245" t="s">
        <v>2413</v>
      </c>
      <c r="D1772" s="6245" t="s">
        <v>2414</v>
      </c>
      <c r="E1772" s="6245" t="s">
        <v>2415</v>
      </c>
      <c r="F1772" s="6245" t="s">
        <v>2385</v>
      </c>
      <c r="G1772" s="6245" t="s">
        <v>2416</v>
      </c>
      <c r="H1772" s="6245" t="s">
        <v>24</v>
      </c>
      <c r="I1772" s="6245" t="s">
        <v>812</v>
      </c>
    </row>
    <row customHeight="1" ht="11.25">
      <c r="A1773" s="6245" t="s">
        <v>2183</v>
      </c>
      <c r="B1773" s="6245" t="s">
        <v>14</v>
      </c>
      <c r="C1773" s="6245" t="s">
        <v>2426</v>
      </c>
      <c r="D1773" s="6245" t="s">
        <v>2427</v>
      </c>
      <c r="E1773" s="6245" t="s">
        <v>2428</v>
      </c>
      <c r="F1773" s="6245" t="s">
        <v>2429</v>
      </c>
      <c r="G1773" s="6245" t="s">
        <v>24</v>
      </c>
      <c r="H1773" s="6245" t="s">
        <v>24</v>
      </c>
      <c r="I1773" s="6245" t="s">
        <v>812</v>
      </c>
    </row>
    <row customHeight="1" ht="11.25">
      <c r="A1774" s="6245" t="s">
        <v>2183</v>
      </c>
      <c r="B1774" s="6245" t="s">
        <v>14</v>
      </c>
      <c r="C1774" s="6245" t="s">
        <v>2434</v>
      </c>
      <c r="D1774" s="6245" t="s">
        <v>2435</v>
      </c>
      <c r="E1774" s="6245" t="s">
        <v>2436</v>
      </c>
      <c r="F1774" s="6245" t="s">
        <v>2437</v>
      </c>
      <c r="G1774" s="6245" t="s">
        <v>2438</v>
      </c>
      <c r="H1774" s="6245" t="s">
        <v>24</v>
      </c>
      <c r="I1774" s="6245" t="s">
        <v>812</v>
      </c>
    </row>
    <row customHeight="1" ht="11.25">
      <c r="A1775" s="6245" t="s">
        <v>2183</v>
      </c>
      <c r="B1775" s="6245" t="s">
        <v>14</v>
      </c>
      <c r="C1775" s="6245" t="s">
        <v>4844</v>
      </c>
      <c r="D1775" s="6245" t="s">
        <v>4845</v>
      </c>
      <c r="E1775" s="6245" t="s">
        <v>4846</v>
      </c>
      <c r="F1775" s="6245" t="s">
        <v>2963</v>
      </c>
      <c r="G1775" s="6245" t="s">
        <v>24</v>
      </c>
      <c r="H1775" s="6245" t="s">
        <v>24</v>
      </c>
      <c r="I1775" s="6245" t="s">
        <v>812</v>
      </c>
    </row>
    <row customHeight="1" ht="11.25">
      <c r="A1776" s="6245" t="s">
        <v>2183</v>
      </c>
      <c r="B1776" s="6245" t="s">
        <v>14</v>
      </c>
      <c r="C1776" s="6245" t="s">
        <v>2443</v>
      </c>
      <c r="D1776" s="6245" t="s">
        <v>2444</v>
      </c>
      <c r="E1776" s="6245" t="s">
        <v>2445</v>
      </c>
      <c r="F1776" s="6245" t="s">
        <v>2402</v>
      </c>
      <c r="G1776" s="6245" t="s">
        <v>2446</v>
      </c>
      <c r="H1776" s="6245" t="s">
        <v>24</v>
      </c>
      <c r="I1776" s="6245" t="s">
        <v>812</v>
      </c>
    </row>
    <row customHeight="1" ht="11.25">
      <c r="A1777" s="6245" t="s">
        <v>2183</v>
      </c>
      <c r="B1777" s="6245" t="s">
        <v>14</v>
      </c>
      <c r="C1777" s="6245" t="s">
        <v>2474</v>
      </c>
      <c r="D1777" s="6245" t="s">
        <v>2475</v>
      </c>
      <c r="E1777" s="6245" t="s">
        <v>2476</v>
      </c>
      <c r="F1777" s="6245" t="s">
        <v>2369</v>
      </c>
      <c r="G1777" s="6245" t="s">
        <v>2477</v>
      </c>
      <c r="H1777" s="6245" t="s">
        <v>24</v>
      </c>
      <c r="I1777" s="6245" t="s">
        <v>812</v>
      </c>
    </row>
    <row customHeight="1" ht="11.25">
      <c r="A1778" s="6245" t="s">
        <v>2183</v>
      </c>
      <c r="B1778" s="6245" t="s">
        <v>14</v>
      </c>
      <c r="C1778" s="6245" t="s">
        <v>4851</v>
      </c>
      <c r="D1778" s="6245" t="s">
        <v>4852</v>
      </c>
      <c r="E1778" s="6245" t="s">
        <v>4853</v>
      </c>
      <c r="F1778" s="6245" t="s">
        <v>4564</v>
      </c>
      <c r="G1778" s="6245" t="s">
        <v>4854</v>
      </c>
      <c r="H1778" s="6245" t="s">
        <v>4855</v>
      </c>
      <c r="I1778" s="6245" t="s">
        <v>812</v>
      </c>
    </row>
    <row customHeight="1" ht="11.25">
      <c r="A1779" s="6245" t="s">
        <v>2183</v>
      </c>
      <c r="B1779" s="6245" t="s">
        <v>14</v>
      </c>
      <c r="C1779" s="6245" t="s">
        <v>2506</v>
      </c>
      <c r="D1779" s="6245" t="s">
        <v>2507</v>
      </c>
      <c r="E1779" s="6245" t="s">
        <v>2508</v>
      </c>
      <c r="F1779" s="6245" t="s">
        <v>2509</v>
      </c>
      <c r="G1779" s="6245" t="s">
        <v>2510</v>
      </c>
      <c r="H1779" s="6245" t="s">
        <v>24</v>
      </c>
      <c r="I1779" s="6245" t="s">
        <v>812</v>
      </c>
    </row>
    <row customHeight="1" ht="11.25">
      <c r="A1780" s="6245" t="s">
        <v>2183</v>
      </c>
      <c r="B1780" s="6245" t="s">
        <v>14</v>
      </c>
      <c r="C1780" s="6245" t="s">
        <v>4737</v>
      </c>
      <c r="D1780" s="6245" t="s">
        <v>4738</v>
      </c>
      <c r="E1780" s="6245" t="s">
        <v>4739</v>
      </c>
      <c r="F1780" s="6245" t="s">
        <v>2299</v>
      </c>
      <c r="G1780" s="6245" t="s">
        <v>4089</v>
      </c>
      <c r="H1780" s="6245" t="s">
        <v>24</v>
      </c>
      <c r="I1780" s="6245" t="s">
        <v>812</v>
      </c>
    </row>
    <row customHeight="1" ht="11.25">
      <c r="A1781" s="6245" t="s">
        <v>2183</v>
      </c>
      <c r="B1781" s="6245" t="s">
        <v>14</v>
      </c>
      <c r="C1781" s="6245" t="s">
        <v>2516</v>
      </c>
      <c r="D1781" s="6245" t="s">
        <v>2517</v>
      </c>
      <c r="E1781" s="6245" t="s">
        <v>2518</v>
      </c>
      <c r="F1781" s="6245" t="s">
        <v>2197</v>
      </c>
      <c r="G1781" s="6245" t="s">
        <v>2519</v>
      </c>
      <c r="H1781" s="6245" t="s">
        <v>24</v>
      </c>
      <c r="I1781" s="6245" t="s">
        <v>812</v>
      </c>
    </row>
    <row customHeight="1" ht="11.25">
      <c r="A1782" s="6245" t="s">
        <v>2183</v>
      </c>
      <c r="B1782" s="6245" t="s">
        <v>14</v>
      </c>
      <c r="C1782" s="6245" t="s">
        <v>4859</v>
      </c>
      <c r="D1782" s="6245" t="s">
        <v>4860</v>
      </c>
      <c r="E1782" s="6245" t="s">
        <v>4861</v>
      </c>
      <c r="F1782" s="6245" t="s">
        <v>2197</v>
      </c>
      <c r="G1782" s="6245" t="s">
        <v>4862</v>
      </c>
      <c r="H1782" s="6245" t="s">
        <v>24</v>
      </c>
      <c r="I1782" s="6245" t="s">
        <v>812</v>
      </c>
    </row>
    <row customHeight="1" ht="11.25">
      <c r="A1783" s="6245" t="s">
        <v>2183</v>
      </c>
      <c r="B1783" s="6245" t="s">
        <v>14</v>
      </c>
      <c r="C1783" s="6245" t="s">
        <v>2548</v>
      </c>
      <c r="D1783" s="6245" t="s">
        <v>2549</v>
      </c>
      <c r="E1783" s="6245" t="s">
        <v>2550</v>
      </c>
      <c r="F1783" s="6245" t="s">
        <v>2523</v>
      </c>
      <c r="G1783" s="6245" t="s">
        <v>2551</v>
      </c>
      <c r="H1783" s="6245" t="s">
        <v>24</v>
      </c>
      <c r="I1783" s="6245" t="s">
        <v>812</v>
      </c>
    </row>
    <row customHeight="1" ht="11.25">
      <c r="A1784" s="6245" t="s">
        <v>2183</v>
      </c>
      <c r="B1784" s="6245" t="s">
        <v>14</v>
      </c>
      <c r="C1784" s="6245" t="s">
        <v>4863</v>
      </c>
      <c r="D1784" s="6245" t="s">
        <v>4864</v>
      </c>
      <c r="E1784" s="6245" t="s">
        <v>4865</v>
      </c>
      <c r="F1784" s="6245" t="s">
        <v>2523</v>
      </c>
      <c r="G1784" s="6245" t="s">
        <v>4866</v>
      </c>
      <c r="H1784" s="6245" t="s">
        <v>24</v>
      </c>
      <c r="I1784" s="6245" t="s">
        <v>812</v>
      </c>
    </row>
    <row customHeight="1" ht="11.25">
      <c r="A1785" s="6245" t="s">
        <v>2183</v>
      </c>
      <c r="B1785" s="6245" t="s">
        <v>14</v>
      </c>
      <c r="C1785" s="6245" t="s">
        <v>5790</v>
      </c>
      <c r="D1785" s="6245" t="s">
        <v>5791</v>
      </c>
      <c r="E1785" s="6245" t="s">
        <v>5792</v>
      </c>
      <c r="F1785" s="6245" t="s">
        <v>4059</v>
      </c>
      <c r="G1785" s="6245" t="s">
        <v>24</v>
      </c>
      <c r="H1785" s="6245" t="s">
        <v>24</v>
      </c>
      <c r="I1785" s="6245" t="s">
        <v>812</v>
      </c>
    </row>
    <row customHeight="1" ht="11.25">
      <c r="A1786" s="6245" t="s">
        <v>2183</v>
      </c>
      <c r="B1786" s="6245" t="s">
        <v>14</v>
      </c>
      <c r="C1786" s="6245" t="s">
        <v>2562</v>
      </c>
      <c r="D1786" s="6245" t="s">
        <v>2563</v>
      </c>
      <c r="E1786" s="6245" t="s">
        <v>2564</v>
      </c>
      <c r="F1786" s="6245" t="s">
        <v>2308</v>
      </c>
      <c r="G1786" s="6245" t="s">
        <v>2565</v>
      </c>
      <c r="H1786" s="6245" t="s">
        <v>24</v>
      </c>
      <c r="I1786" s="6245" t="s">
        <v>812</v>
      </c>
    </row>
    <row customHeight="1" ht="11.25">
      <c r="A1787" s="6245" t="s">
        <v>2183</v>
      </c>
      <c r="B1787" s="6245" t="s">
        <v>14</v>
      </c>
      <c r="C1787" s="6245" t="s">
        <v>2566</v>
      </c>
      <c r="D1787" s="6245" t="s">
        <v>2567</v>
      </c>
      <c r="E1787" s="6245" t="s">
        <v>2568</v>
      </c>
      <c r="F1787" s="6245" t="s">
        <v>2303</v>
      </c>
      <c r="G1787" s="6245" t="s">
        <v>2569</v>
      </c>
      <c r="H1787" s="6245" t="s">
        <v>24</v>
      </c>
      <c r="I1787" s="6245" t="s">
        <v>812</v>
      </c>
    </row>
    <row customHeight="1" ht="11.25">
      <c r="A1788" s="6245" t="s">
        <v>2183</v>
      </c>
      <c r="B1788" s="6245" t="s">
        <v>14</v>
      </c>
      <c r="C1788" s="6245" t="s">
        <v>2579</v>
      </c>
      <c r="D1788" s="6245" t="s">
        <v>2580</v>
      </c>
      <c r="E1788" s="6245" t="s">
        <v>2581</v>
      </c>
      <c r="F1788" s="6245" t="s">
        <v>2197</v>
      </c>
      <c r="G1788" s="6245" t="s">
        <v>2582</v>
      </c>
      <c r="H1788" s="6245" t="s">
        <v>24</v>
      </c>
      <c r="I1788" s="6245" t="s">
        <v>812</v>
      </c>
    </row>
    <row customHeight="1" ht="11.25">
      <c r="A1789" s="6245" t="s">
        <v>2183</v>
      </c>
      <c r="B1789" s="6245" t="s">
        <v>14</v>
      </c>
      <c r="C1789" s="6245" t="s">
        <v>2583</v>
      </c>
      <c r="D1789" s="6245" t="s">
        <v>2584</v>
      </c>
      <c r="E1789" s="6245" t="s">
        <v>2585</v>
      </c>
      <c r="F1789" s="6245" t="s">
        <v>2586</v>
      </c>
      <c r="G1789" s="6245" t="s">
        <v>24</v>
      </c>
      <c r="H1789" s="6245" t="s">
        <v>24</v>
      </c>
      <c r="I1789" s="6245" t="s">
        <v>812</v>
      </c>
    </row>
    <row customHeight="1" ht="11.25">
      <c r="A1790" s="6245" t="s">
        <v>2183</v>
      </c>
      <c r="B1790" s="6245" t="s">
        <v>14</v>
      </c>
      <c r="C1790" s="6245" t="s">
        <v>4871</v>
      </c>
      <c r="D1790" s="6245" t="s">
        <v>4872</v>
      </c>
      <c r="E1790" s="6245" t="s">
        <v>4873</v>
      </c>
      <c r="F1790" s="6245" t="s">
        <v>2291</v>
      </c>
      <c r="G1790" s="6245" t="s">
        <v>4874</v>
      </c>
      <c r="H1790" s="6245" t="s">
        <v>24</v>
      </c>
      <c r="I1790" s="6245" t="s">
        <v>812</v>
      </c>
    </row>
    <row customHeight="1" ht="11.25">
      <c r="A1791" s="6245" t="s">
        <v>2183</v>
      </c>
      <c r="B1791" s="6245" t="s">
        <v>14</v>
      </c>
      <c r="C1791" s="6245" t="s">
        <v>5793</v>
      </c>
      <c r="D1791" s="6245" t="s">
        <v>5794</v>
      </c>
      <c r="E1791" s="6245" t="s">
        <v>5795</v>
      </c>
      <c r="F1791" s="6245" t="s">
        <v>2369</v>
      </c>
      <c r="G1791" s="6245" t="s">
        <v>5796</v>
      </c>
      <c r="H1791" s="6245" t="s">
        <v>24</v>
      </c>
      <c r="I1791" s="6245" t="s">
        <v>812</v>
      </c>
    </row>
    <row customHeight="1" ht="11.25">
      <c r="A1792" s="6245" t="s">
        <v>2183</v>
      </c>
      <c r="B1792" s="6245" t="s">
        <v>14</v>
      </c>
      <c r="C1792" s="6245" t="s">
        <v>2604</v>
      </c>
      <c r="D1792" s="6245" t="s">
        <v>2605</v>
      </c>
      <c r="E1792" s="6245" t="s">
        <v>2606</v>
      </c>
      <c r="F1792" s="6245" t="s">
        <v>2607</v>
      </c>
      <c r="G1792" s="6245" t="s">
        <v>24</v>
      </c>
      <c r="H1792" s="6245" t="s">
        <v>24</v>
      </c>
      <c r="I1792" s="6245" t="s">
        <v>812</v>
      </c>
    </row>
    <row customHeight="1" ht="11.25">
      <c r="A1793" s="6245" t="s">
        <v>2183</v>
      </c>
      <c r="B1793" s="6245" t="s">
        <v>14</v>
      </c>
      <c r="C1793" s="6245" t="s">
        <v>2608</v>
      </c>
      <c r="D1793" s="6245" t="s">
        <v>2609</v>
      </c>
      <c r="E1793" s="6245" t="s">
        <v>2610</v>
      </c>
      <c r="F1793" s="6245" t="s">
        <v>2207</v>
      </c>
      <c r="G1793" s="6245" t="s">
        <v>2611</v>
      </c>
      <c r="H1793" s="6245" t="s">
        <v>24</v>
      </c>
      <c r="I1793" s="6245" t="s">
        <v>812</v>
      </c>
    </row>
    <row customHeight="1" ht="11.25">
      <c r="A1794" s="6245" t="s">
        <v>2183</v>
      </c>
      <c r="B1794" s="6245" t="s">
        <v>14</v>
      </c>
      <c r="C1794" s="6245" t="s">
        <v>2620</v>
      </c>
      <c r="D1794" s="6245" t="s">
        <v>2621</v>
      </c>
      <c r="E1794" s="6245" t="s">
        <v>2622</v>
      </c>
      <c r="F1794" s="6245" t="s">
        <v>2472</v>
      </c>
      <c r="G1794" s="6245" t="s">
        <v>2623</v>
      </c>
      <c r="H1794" s="6245" t="s">
        <v>24</v>
      </c>
      <c r="I1794" s="6245" t="s">
        <v>812</v>
      </c>
    </row>
    <row customHeight="1" ht="11.25">
      <c r="A1795" s="6245" t="s">
        <v>2183</v>
      </c>
      <c r="B1795" s="6245" t="s">
        <v>14</v>
      </c>
      <c r="C1795" s="6245" t="s">
        <v>2624</v>
      </c>
      <c r="D1795" s="6245" t="s">
        <v>2625</v>
      </c>
      <c r="E1795" s="6245" t="s">
        <v>2626</v>
      </c>
      <c r="F1795" s="6245" t="s">
        <v>2627</v>
      </c>
      <c r="G1795" s="6245" t="s">
        <v>2628</v>
      </c>
      <c r="H1795" s="6245" t="s">
        <v>24</v>
      </c>
      <c r="I1795" s="6245" t="s">
        <v>812</v>
      </c>
    </row>
    <row customHeight="1" ht="11.25">
      <c r="A1796" s="6245" t="s">
        <v>2183</v>
      </c>
      <c r="B1796" s="6245" t="s">
        <v>14</v>
      </c>
      <c r="C1796" s="6245" t="s">
        <v>5797</v>
      </c>
      <c r="D1796" s="6245" t="s">
        <v>5798</v>
      </c>
      <c r="E1796" s="6245" t="s">
        <v>5799</v>
      </c>
      <c r="F1796" s="6245" t="s">
        <v>2358</v>
      </c>
      <c r="G1796" s="6245" t="s">
        <v>24</v>
      </c>
      <c r="H1796" s="6245" t="s">
        <v>24</v>
      </c>
      <c r="I1796" s="6245" t="s">
        <v>812</v>
      </c>
    </row>
    <row customHeight="1" ht="11.25">
      <c r="A1797" s="6245" t="s">
        <v>2183</v>
      </c>
      <c r="B1797" s="6245" t="s">
        <v>14</v>
      </c>
      <c r="C1797" s="6245" t="s">
        <v>2629</v>
      </c>
      <c r="D1797" s="6245" t="s">
        <v>2630</v>
      </c>
      <c r="E1797" s="6245" t="s">
        <v>2631</v>
      </c>
      <c r="F1797" s="6245" t="s">
        <v>2202</v>
      </c>
      <c r="G1797" s="6245" t="s">
        <v>2632</v>
      </c>
      <c r="H1797" s="6245" t="s">
        <v>24</v>
      </c>
      <c r="I1797" s="6245" t="s">
        <v>812</v>
      </c>
    </row>
    <row customHeight="1" ht="11.25">
      <c r="A1798" s="6245" t="s">
        <v>2183</v>
      </c>
      <c r="B1798" s="6245" t="s">
        <v>14</v>
      </c>
      <c r="C1798" s="6245" t="s">
        <v>4879</v>
      </c>
      <c r="D1798" s="6245" t="s">
        <v>4880</v>
      </c>
      <c r="E1798" s="6245" t="s">
        <v>4881</v>
      </c>
      <c r="F1798" s="6245" t="s">
        <v>2385</v>
      </c>
      <c r="G1798" s="6245" t="s">
        <v>4882</v>
      </c>
      <c r="H1798" s="6245" t="s">
        <v>24</v>
      </c>
      <c r="I1798" s="6245" t="s">
        <v>812</v>
      </c>
    </row>
    <row customHeight="1" ht="11.25">
      <c r="A1799" s="6245" t="s">
        <v>2183</v>
      </c>
      <c r="B1799" s="6245" t="s">
        <v>14</v>
      </c>
      <c r="C1799" s="6245" t="s">
        <v>4883</v>
      </c>
      <c r="D1799" s="6245" t="s">
        <v>4884</v>
      </c>
      <c r="E1799" s="6245" t="s">
        <v>4885</v>
      </c>
      <c r="F1799" s="6245" t="s">
        <v>2806</v>
      </c>
      <c r="G1799" s="6245" t="s">
        <v>24</v>
      </c>
      <c r="H1799" s="6245" t="s">
        <v>24</v>
      </c>
      <c r="I1799" s="6245" t="s">
        <v>812</v>
      </c>
    </row>
    <row customHeight="1" ht="11.25">
      <c r="A1800" s="6245" t="s">
        <v>2183</v>
      </c>
      <c r="B1800" s="6245" t="s">
        <v>14</v>
      </c>
      <c r="C1800" s="6245" t="s">
        <v>4886</v>
      </c>
      <c r="D1800" s="6245" t="s">
        <v>4887</v>
      </c>
      <c r="E1800" s="6245" t="s">
        <v>4888</v>
      </c>
      <c r="F1800" s="6245" t="s">
        <v>2303</v>
      </c>
      <c r="G1800" s="6245" t="s">
        <v>24</v>
      </c>
      <c r="H1800" s="6245" t="s">
        <v>24</v>
      </c>
      <c r="I1800" s="6245" t="s">
        <v>812</v>
      </c>
    </row>
    <row customHeight="1" ht="11.25">
      <c r="A1801" s="6245" t="s">
        <v>2183</v>
      </c>
      <c r="B1801" s="6245" t="s">
        <v>14</v>
      </c>
      <c r="C1801" s="6245" t="s">
        <v>2640</v>
      </c>
      <c r="D1801" s="6245" t="s">
        <v>2641</v>
      </c>
      <c r="E1801" s="6245" t="s">
        <v>2642</v>
      </c>
      <c r="F1801" s="6245" t="s">
        <v>2523</v>
      </c>
      <c r="G1801" s="6245" t="s">
        <v>2643</v>
      </c>
      <c r="H1801" s="6245" t="s">
        <v>24</v>
      </c>
      <c r="I1801" s="6245" t="s">
        <v>812</v>
      </c>
    </row>
    <row customHeight="1" ht="11.25">
      <c r="A1802" s="6245" t="s">
        <v>2183</v>
      </c>
      <c r="B1802" s="6245" t="s">
        <v>14</v>
      </c>
      <c r="C1802" s="6245" t="s">
        <v>2644</v>
      </c>
      <c r="D1802" s="6245" t="s">
        <v>2645</v>
      </c>
      <c r="E1802" s="6245" t="s">
        <v>2646</v>
      </c>
      <c r="F1802" s="6245" t="s">
        <v>2647</v>
      </c>
      <c r="G1802" s="6245" t="s">
        <v>2648</v>
      </c>
      <c r="H1802" s="6245" t="s">
        <v>24</v>
      </c>
      <c r="I1802" s="6245" t="s">
        <v>812</v>
      </c>
    </row>
    <row customHeight="1" ht="11.25">
      <c r="A1803" s="6245" t="s">
        <v>2183</v>
      </c>
      <c r="B1803" s="6245" t="s">
        <v>14</v>
      </c>
      <c r="C1803" s="6245" t="s">
        <v>2649</v>
      </c>
      <c r="D1803" s="6245" t="s">
        <v>2650</v>
      </c>
      <c r="E1803" s="6245" t="s">
        <v>2651</v>
      </c>
      <c r="F1803" s="6245" t="s">
        <v>2299</v>
      </c>
      <c r="G1803" s="6245" t="s">
        <v>2652</v>
      </c>
      <c r="H1803" s="6245" t="s">
        <v>24</v>
      </c>
      <c r="I1803" s="6245" t="s">
        <v>812</v>
      </c>
    </row>
    <row customHeight="1" ht="11.25">
      <c r="A1804" s="6245" t="s">
        <v>2183</v>
      </c>
      <c r="B1804" s="6245" t="s">
        <v>14</v>
      </c>
      <c r="C1804" s="6245" t="s">
        <v>2653</v>
      </c>
      <c r="D1804" s="6245" t="s">
        <v>2654</v>
      </c>
      <c r="E1804" s="6245" t="s">
        <v>2655</v>
      </c>
      <c r="F1804" s="6245" t="s">
        <v>2197</v>
      </c>
      <c r="G1804" s="6245" t="s">
        <v>2656</v>
      </c>
      <c r="H1804" s="6245" t="s">
        <v>24</v>
      </c>
      <c r="I1804" s="6245" t="s">
        <v>812</v>
      </c>
    </row>
    <row customHeight="1" ht="11.25">
      <c r="A1805" s="6245" t="s">
        <v>2183</v>
      </c>
      <c r="B1805" s="6245" t="s">
        <v>14</v>
      </c>
      <c r="C1805" s="6245" t="s">
        <v>4889</v>
      </c>
      <c r="D1805" s="6245" t="s">
        <v>4890</v>
      </c>
      <c r="E1805" s="6245" t="s">
        <v>4891</v>
      </c>
      <c r="F1805" s="6245" t="s">
        <v>2237</v>
      </c>
      <c r="G1805" s="6245" t="s">
        <v>24</v>
      </c>
      <c r="H1805" s="6245" t="s">
        <v>24</v>
      </c>
      <c r="I1805" s="6245" t="s">
        <v>812</v>
      </c>
    </row>
    <row customHeight="1" ht="11.25">
      <c r="A1806" s="6245" t="s">
        <v>2183</v>
      </c>
      <c r="B1806" s="6245" t="s">
        <v>14</v>
      </c>
      <c r="C1806" s="6245" t="s">
        <v>2678</v>
      </c>
      <c r="D1806" s="6245" t="s">
        <v>2679</v>
      </c>
      <c r="E1806" s="6245" t="s">
        <v>2680</v>
      </c>
      <c r="F1806" s="6245" t="s">
        <v>2681</v>
      </c>
      <c r="G1806" s="6245" t="s">
        <v>2682</v>
      </c>
      <c r="H1806" s="6245" t="s">
        <v>24</v>
      </c>
      <c r="I1806" s="6245" t="s">
        <v>812</v>
      </c>
    </row>
    <row customHeight="1" ht="11.25">
      <c r="A1807" s="6245" t="s">
        <v>2183</v>
      </c>
      <c r="B1807" s="6245" t="s">
        <v>14</v>
      </c>
      <c r="C1807" s="6245" t="s">
        <v>5800</v>
      </c>
      <c r="D1807" s="6245" t="s">
        <v>5801</v>
      </c>
      <c r="E1807" s="6245" t="s">
        <v>5802</v>
      </c>
      <c r="F1807" s="6245" t="s">
        <v>2452</v>
      </c>
      <c r="G1807" s="6245" t="s">
        <v>5803</v>
      </c>
      <c r="H1807" s="6245" t="s">
        <v>24</v>
      </c>
      <c r="I1807" s="6245" t="s">
        <v>812</v>
      </c>
    </row>
    <row customHeight="1" ht="11.25">
      <c r="A1808" s="6245" t="s">
        <v>2183</v>
      </c>
      <c r="B1808" s="6245" t="s">
        <v>14</v>
      </c>
      <c r="C1808" s="6245" t="s">
        <v>4896</v>
      </c>
      <c r="D1808" s="6245" t="s">
        <v>4897</v>
      </c>
      <c r="E1808" s="6245" t="s">
        <v>4380</v>
      </c>
      <c r="F1808" s="6245" t="s">
        <v>4297</v>
      </c>
      <c r="G1808" s="6245" t="s">
        <v>4898</v>
      </c>
      <c r="H1808" s="6245" t="s">
        <v>24</v>
      </c>
      <c r="I1808" s="6245" t="s">
        <v>812</v>
      </c>
    </row>
    <row customHeight="1" ht="11.25">
      <c r="A1809" s="6245" t="s">
        <v>2183</v>
      </c>
      <c r="B1809" s="6245" t="s">
        <v>14</v>
      </c>
      <c r="C1809" s="6245" t="s">
        <v>2687</v>
      </c>
      <c r="D1809" s="6245" t="s">
        <v>2688</v>
      </c>
      <c r="E1809" s="6245" t="s">
        <v>2689</v>
      </c>
      <c r="F1809" s="6245" t="s">
        <v>2690</v>
      </c>
      <c r="G1809" s="6245" t="s">
        <v>2691</v>
      </c>
      <c r="H1809" s="6245" t="s">
        <v>24</v>
      </c>
      <c r="I1809" s="6245" t="s">
        <v>812</v>
      </c>
    </row>
    <row customHeight="1" ht="11.25">
      <c r="A1810" s="6245" t="s">
        <v>2183</v>
      </c>
      <c r="B1810" s="6245" t="s">
        <v>14</v>
      </c>
      <c r="C1810" s="6245" t="s">
        <v>4899</v>
      </c>
      <c r="D1810" s="6245" t="s">
        <v>4900</v>
      </c>
      <c r="E1810" s="6245" t="s">
        <v>4901</v>
      </c>
      <c r="F1810" s="6245" t="s">
        <v>4902</v>
      </c>
      <c r="G1810" s="6245" t="s">
        <v>24</v>
      </c>
      <c r="H1810" s="6245" t="s">
        <v>24</v>
      </c>
      <c r="I1810" s="6245" t="s">
        <v>812</v>
      </c>
    </row>
    <row customHeight="1" ht="11.25">
      <c r="A1811" s="6245" t="s">
        <v>2183</v>
      </c>
      <c r="B1811" s="6245" t="s">
        <v>14</v>
      </c>
      <c r="C1811" s="6245" t="s">
        <v>2704</v>
      </c>
      <c r="D1811" s="6245" t="s">
        <v>2705</v>
      </c>
      <c r="E1811" s="6245" t="s">
        <v>2706</v>
      </c>
      <c r="F1811" s="6245" t="s">
        <v>2420</v>
      </c>
      <c r="G1811" s="6245" t="s">
        <v>2707</v>
      </c>
      <c r="H1811" s="6245" t="s">
        <v>24</v>
      </c>
      <c r="I1811" s="6245" t="s">
        <v>812</v>
      </c>
    </row>
    <row customHeight="1" ht="11.25">
      <c r="A1812" s="6245" t="s">
        <v>2183</v>
      </c>
      <c r="B1812" s="6245" t="s">
        <v>14</v>
      </c>
      <c r="C1812" s="6245" t="s">
        <v>2726</v>
      </c>
      <c r="D1812" s="6245" t="s">
        <v>2727</v>
      </c>
      <c r="E1812" s="6245" t="s">
        <v>2728</v>
      </c>
      <c r="F1812" s="6245" t="s">
        <v>2420</v>
      </c>
      <c r="G1812" s="6245" t="s">
        <v>2729</v>
      </c>
      <c r="H1812" s="6245" t="s">
        <v>24</v>
      </c>
      <c r="I1812" s="6245" t="s">
        <v>812</v>
      </c>
    </row>
    <row customHeight="1" ht="11.25">
      <c r="A1813" s="6245" t="s">
        <v>2183</v>
      </c>
      <c r="B1813" s="6245" t="s">
        <v>14</v>
      </c>
      <c r="C1813" s="6245" t="s">
        <v>2734</v>
      </c>
      <c r="D1813" s="6245" t="s">
        <v>2735</v>
      </c>
      <c r="E1813" s="6245" t="s">
        <v>2736</v>
      </c>
      <c r="F1813" s="6245" t="s">
        <v>2663</v>
      </c>
      <c r="G1813" s="6245" t="s">
        <v>2737</v>
      </c>
      <c r="H1813" s="6245" t="s">
        <v>24</v>
      </c>
      <c r="I1813" s="6245" t="s">
        <v>812</v>
      </c>
    </row>
    <row customHeight="1" ht="11.25">
      <c r="A1814" s="6245" t="s">
        <v>2183</v>
      </c>
      <c r="B1814" s="6245" t="s">
        <v>14</v>
      </c>
      <c r="C1814" s="6245" t="s">
        <v>2742</v>
      </c>
      <c r="D1814" s="6245" t="s">
        <v>2743</v>
      </c>
      <c r="E1814" s="6245" t="s">
        <v>2744</v>
      </c>
      <c r="F1814" s="6245" t="s">
        <v>2720</v>
      </c>
      <c r="G1814" s="6245" t="s">
        <v>2745</v>
      </c>
      <c r="H1814" s="6245" t="s">
        <v>24</v>
      </c>
      <c r="I1814" s="6245" t="s">
        <v>812</v>
      </c>
    </row>
    <row customHeight="1" ht="11.25">
      <c r="A1815" s="6245" t="s">
        <v>2183</v>
      </c>
      <c r="B1815" s="6245" t="s">
        <v>14</v>
      </c>
      <c r="C1815" s="6245" t="s">
        <v>2746</v>
      </c>
      <c r="D1815" s="6245" t="s">
        <v>2747</v>
      </c>
      <c r="E1815" s="6245" t="s">
        <v>2748</v>
      </c>
      <c r="F1815" s="6245" t="s">
        <v>2749</v>
      </c>
      <c r="G1815" s="6245" t="s">
        <v>2750</v>
      </c>
      <c r="H1815" s="6245" t="s">
        <v>24</v>
      </c>
      <c r="I1815" s="6245" t="s">
        <v>812</v>
      </c>
    </row>
    <row customHeight="1" ht="11.25">
      <c r="A1816" s="6245" t="s">
        <v>2183</v>
      </c>
      <c r="B1816" s="6245" t="s">
        <v>14</v>
      </c>
      <c r="C1816" s="6245" t="s">
        <v>2755</v>
      </c>
      <c r="D1816" s="6245" t="s">
        <v>2756</v>
      </c>
      <c r="E1816" s="6245" t="s">
        <v>2757</v>
      </c>
      <c r="F1816" s="6245" t="s">
        <v>2586</v>
      </c>
      <c r="G1816" s="6245" t="s">
        <v>2758</v>
      </c>
      <c r="H1816" s="6245" t="s">
        <v>24</v>
      </c>
      <c r="I1816" s="6245" t="s">
        <v>812</v>
      </c>
    </row>
    <row customHeight="1" ht="11.25">
      <c r="A1817" s="6245" t="s">
        <v>2183</v>
      </c>
      <c r="B1817" s="6245" t="s">
        <v>14</v>
      </c>
      <c r="C1817" s="6245" t="s">
        <v>2763</v>
      </c>
      <c r="D1817" s="6245" t="s">
        <v>2764</v>
      </c>
      <c r="E1817" s="6245" t="s">
        <v>2765</v>
      </c>
      <c r="F1817" s="6245" t="s">
        <v>2647</v>
      </c>
      <c r="G1817" s="6245" t="s">
        <v>24</v>
      </c>
      <c r="H1817" s="6245" t="s">
        <v>24</v>
      </c>
      <c r="I1817" s="6245" t="s">
        <v>812</v>
      </c>
    </row>
    <row customHeight="1" ht="11.25">
      <c r="A1818" s="6245" t="s">
        <v>2183</v>
      </c>
      <c r="B1818" s="6245" t="s">
        <v>14</v>
      </c>
      <c r="C1818" s="6245" t="s">
        <v>2766</v>
      </c>
      <c r="D1818" s="6245" t="s">
        <v>2767</v>
      </c>
      <c r="E1818" s="6245" t="s">
        <v>2768</v>
      </c>
      <c r="F1818" s="6245" t="s">
        <v>2586</v>
      </c>
      <c r="G1818" s="6245" t="s">
        <v>2769</v>
      </c>
      <c r="H1818" s="6245" t="s">
        <v>2770</v>
      </c>
      <c r="I1818" s="6245" t="s">
        <v>812</v>
      </c>
    </row>
    <row customHeight="1" ht="11.25">
      <c r="A1819" s="6245" t="s">
        <v>2183</v>
      </c>
      <c r="B1819" s="6245" t="s">
        <v>14</v>
      </c>
      <c r="C1819" s="6245" t="s">
        <v>2771</v>
      </c>
      <c r="D1819" s="6245" t="s">
        <v>2772</v>
      </c>
      <c r="E1819" s="6245" t="s">
        <v>2773</v>
      </c>
      <c r="F1819" s="6245" t="s">
        <v>2527</v>
      </c>
      <c r="G1819" s="6245" t="s">
        <v>2774</v>
      </c>
      <c r="H1819" s="6245" t="s">
        <v>24</v>
      </c>
      <c r="I1819" s="6245" t="s">
        <v>812</v>
      </c>
    </row>
    <row customHeight="1" ht="11.25">
      <c r="A1820" s="6245" t="s">
        <v>2183</v>
      </c>
      <c r="B1820" s="6245" t="s">
        <v>14</v>
      </c>
      <c r="C1820" s="6245" t="s">
        <v>4906</v>
      </c>
      <c r="D1820" s="6245" t="s">
        <v>4907</v>
      </c>
      <c r="E1820" s="6245" t="s">
        <v>4908</v>
      </c>
      <c r="F1820" s="6245" t="s">
        <v>2278</v>
      </c>
      <c r="G1820" s="6245" t="s">
        <v>24</v>
      </c>
      <c r="H1820" s="6245" t="s">
        <v>24</v>
      </c>
      <c r="I1820" s="6245" t="s">
        <v>812</v>
      </c>
    </row>
    <row customHeight="1" ht="11.25">
      <c r="A1821" s="6245" t="s">
        <v>2183</v>
      </c>
      <c r="B1821" s="6245" t="s">
        <v>14</v>
      </c>
      <c r="C1821" s="6245" t="s">
        <v>2775</v>
      </c>
      <c r="D1821" s="6245" t="s">
        <v>2776</v>
      </c>
      <c r="E1821" s="6245" t="s">
        <v>2777</v>
      </c>
      <c r="F1821" s="6245" t="s">
        <v>2586</v>
      </c>
      <c r="G1821" s="6245" t="s">
        <v>2778</v>
      </c>
      <c r="H1821" s="6245" t="s">
        <v>24</v>
      </c>
      <c r="I1821" s="6245" t="s">
        <v>812</v>
      </c>
    </row>
    <row customHeight="1" ht="11.25">
      <c r="A1822" s="6245" t="s">
        <v>2183</v>
      </c>
      <c r="B1822" s="6245" t="s">
        <v>14</v>
      </c>
      <c r="C1822" s="6245" t="s">
        <v>2779</v>
      </c>
      <c r="D1822" s="6245" t="s">
        <v>2780</v>
      </c>
      <c r="E1822" s="6245" t="s">
        <v>2781</v>
      </c>
      <c r="F1822" s="6245" t="s">
        <v>2313</v>
      </c>
      <c r="G1822" s="6245" t="s">
        <v>2782</v>
      </c>
      <c r="H1822" s="6245" t="s">
        <v>24</v>
      </c>
      <c r="I1822" s="6245" t="s">
        <v>812</v>
      </c>
    </row>
    <row customHeight="1" ht="11.25">
      <c r="A1823" s="6245" t="s">
        <v>2183</v>
      </c>
      <c r="B1823" s="6245" t="s">
        <v>14</v>
      </c>
      <c r="C1823" s="6245" t="s">
        <v>2783</v>
      </c>
      <c r="D1823" s="6245" t="s">
        <v>2784</v>
      </c>
      <c r="E1823" s="6245" t="s">
        <v>2785</v>
      </c>
      <c r="F1823" s="6245" t="s">
        <v>2358</v>
      </c>
      <c r="G1823" s="6245" t="s">
        <v>24</v>
      </c>
      <c r="H1823" s="6245" t="s">
        <v>24</v>
      </c>
      <c r="I1823" s="6245" t="s">
        <v>812</v>
      </c>
    </row>
    <row customHeight="1" ht="11.25">
      <c r="A1824" s="6245" t="s">
        <v>2183</v>
      </c>
      <c r="B1824" s="6245" t="s">
        <v>14</v>
      </c>
      <c r="C1824" s="6245" t="s">
        <v>2789</v>
      </c>
      <c r="D1824" s="6245" t="s">
        <v>2790</v>
      </c>
      <c r="E1824" s="6245" t="s">
        <v>2791</v>
      </c>
      <c r="F1824" s="6245" t="s">
        <v>2202</v>
      </c>
      <c r="G1824" s="6245" t="s">
        <v>24</v>
      </c>
      <c r="H1824" s="6245" t="s">
        <v>24</v>
      </c>
      <c r="I1824" s="6245" t="s">
        <v>812</v>
      </c>
    </row>
    <row customHeight="1" ht="11.25">
      <c r="A1825" s="6245" t="s">
        <v>2183</v>
      </c>
      <c r="B1825" s="6245" t="s">
        <v>14</v>
      </c>
      <c r="C1825" s="6245" t="s">
        <v>2792</v>
      </c>
      <c r="D1825" s="6245" t="s">
        <v>2793</v>
      </c>
      <c r="E1825" s="6245" t="s">
        <v>2794</v>
      </c>
      <c r="F1825" s="6245" t="s">
        <v>2749</v>
      </c>
      <c r="G1825" s="6245" t="s">
        <v>2795</v>
      </c>
      <c r="H1825" s="6245" t="s">
        <v>24</v>
      </c>
      <c r="I1825" s="6245" t="s">
        <v>812</v>
      </c>
    </row>
    <row customHeight="1" ht="11.25">
      <c r="A1826" s="6245" t="s">
        <v>2183</v>
      </c>
      <c r="B1826" s="6245" t="s">
        <v>14</v>
      </c>
      <c r="C1826" s="6245" t="s">
        <v>4916</v>
      </c>
      <c r="D1826" s="6245" t="s">
        <v>4917</v>
      </c>
      <c r="E1826" s="6245" t="s">
        <v>4918</v>
      </c>
      <c r="F1826" s="6245" t="s">
        <v>2291</v>
      </c>
      <c r="G1826" s="6245" t="s">
        <v>24</v>
      </c>
      <c r="H1826" s="6245" t="s">
        <v>24</v>
      </c>
      <c r="I1826" s="6245" t="s">
        <v>812</v>
      </c>
    </row>
    <row customHeight="1" ht="11.25">
      <c r="A1827" s="6245" t="s">
        <v>2183</v>
      </c>
      <c r="B1827" s="6245" t="s">
        <v>14</v>
      </c>
      <c r="C1827" s="6245" t="s">
        <v>4919</v>
      </c>
      <c r="D1827" s="6245" t="s">
        <v>4920</v>
      </c>
      <c r="E1827" s="6245" t="s">
        <v>4921</v>
      </c>
      <c r="F1827" s="6245" t="s">
        <v>2318</v>
      </c>
      <c r="G1827" s="6245" t="s">
        <v>4922</v>
      </c>
      <c r="H1827" s="6245" t="s">
        <v>24</v>
      </c>
      <c r="I1827" s="6245" t="s">
        <v>812</v>
      </c>
    </row>
    <row customHeight="1" ht="11.25">
      <c r="A1828" s="6245" t="s">
        <v>2183</v>
      </c>
      <c r="B1828" s="6245" t="s">
        <v>14</v>
      </c>
      <c r="C1828" s="6245" t="s">
        <v>2800</v>
      </c>
      <c r="D1828" s="6245" t="s">
        <v>2801</v>
      </c>
      <c r="E1828" s="6245" t="s">
        <v>2802</v>
      </c>
      <c r="F1828" s="6245" t="s">
        <v>2308</v>
      </c>
      <c r="G1828" s="6245" t="s">
        <v>2314</v>
      </c>
      <c r="H1828" s="6245" t="s">
        <v>24</v>
      </c>
      <c r="I1828" s="6245" t="s">
        <v>812</v>
      </c>
    </row>
    <row customHeight="1" ht="11.25">
      <c r="A1829" s="6245" t="s">
        <v>2183</v>
      </c>
      <c r="B1829" s="6245" t="s">
        <v>14</v>
      </c>
      <c r="C1829" s="6245" t="s">
        <v>2803</v>
      </c>
      <c r="D1829" s="6245" t="s">
        <v>2804</v>
      </c>
      <c r="E1829" s="6245" t="s">
        <v>2805</v>
      </c>
      <c r="F1829" s="6245" t="s">
        <v>2806</v>
      </c>
      <c r="G1829" s="6245" t="s">
        <v>2807</v>
      </c>
      <c r="H1829" s="6245" t="s">
        <v>24</v>
      </c>
      <c r="I1829" s="6245" t="s">
        <v>812</v>
      </c>
    </row>
    <row customHeight="1" ht="11.25">
      <c r="A1830" s="6245" t="s">
        <v>2183</v>
      </c>
      <c r="B1830" s="6245" t="s">
        <v>14</v>
      </c>
      <c r="C1830" s="6245" t="s">
        <v>2808</v>
      </c>
      <c r="D1830" s="6245" t="s">
        <v>2809</v>
      </c>
      <c r="E1830" s="6245" t="s">
        <v>2810</v>
      </c>
      <c r="F1830" s="6245" t="s">
        <v>2369</v>
      </c>
      <c r="G1830" s="6245" t="s">
        <v>24</v>
      </c>
      <c r="H1830" s="6245" t="s">
        <v>24</v>
      </c>
      <c r="I1830" s="6245" t="s">
        <v>812</v>
      </c>
    </row>
    <row customHeight="1" ht="11.25">
      <c r="A1831" s="6245" t="s">
        <v>2183</v>
      </c>
      <c r="B1831" s="6245" t="s">
        <v>14</v>
      </c>
      <c r="C1831" s="6245" t="s">
        <v>2815</v>
      </c>
      <c r="D1831" s="6245" t="s">
        <v>2816</v>
      </c>
      <c r="E1831" s="6245" t="s">
        <v>2817</v>
      </c>
      <c r="F1831" s="6245" t="s">
        <v>2818</v>
      </c>
      <c r="G1831" s="6245" t="s">
        <v>2819</v>
      </c>
      <c r="H1831" s="6245" t="s">
        <v>24</v>
      </c>
      <c r="I1831" s="6245" t="s">
        <v>812</v>
      </c>
    </row>
    <row customHeight="1" ht="11.25">
      <c r="A1832" s="6245" t="s">
        <v>2183</v>
      </c>
      <c r="B1832" s="6245" t="s">
        <v>14</v>
      </c>
      <c r="C1832" s="6245" t="s">
        <v>4923</v>
      </c>
      <c r="D1832" s="6245" t="s">
        <v>4924</v>
      </c>
      <c r="E1832" s="6245" t="s">
        <v>4731</v>
      </c>
      <c r="F1832" s="6245" t="s">
        <v>4925</v>
      </c>
      <c r="G1832" s="6245" t="s">
        <v>24</v>
      </c>
      <c r="H1832" s="6245" t="s">
        <v>24</v>
      </c>
      <c r="I1832" s="6245" t="s">
        <v>812</v>
      </c>
    </row>
    <row customHeight="1" ht="11.25">
      <c r="A1833" s="6245" t="s">
        <v>2183</v>
      </c>
      <c r="B1833" s="6245" t="s">
        <v>14</v>
      </c>
      <c r="C1833" s="6245" t="s">
        <v>2820</v>
      </c>
      <c r="D1833" s="6245" t="s">
        <v>2821</v>
      </c>
      <c r="E1833" s="6245" t="s">
        <v>2822</v>
      </c>
      <c r="F1833" s="6245" t="s">
        <v>2823</v>
      </c>
      <c r="G1833" s="6245" t="s">
        <v>2824</v>
      </c>
      <c r="H1833" s="6245" t="s">
        <v>24</v>
      </c>
      <c r="I1833" s="6245" t="s">
        <v>812</v>
      </c>
    </row>
    <row customHeight="1" ht="11.25">
      <c r="A1834" s="6245" t="s">
        <v>2183</v>
      </c>
      <c r="B1834" s="6245" t="s">
        <v>14</v>
      </c>
      <c r="C1834" s="6245" t="s">
        <v>2825</v>
      </c>
      <c r="D1834" s="6245" t="s">
        <v>2826</v>
      </c>
      <c r="E1834" s="6245" t="s">
        <v>2827</v>
      </c>
      <c r="F1834" s="6245" t="s">
        <v>2353</v>
      </c>
      <c r="G1834" s="6245" t="s">
        <v>2828</v>
      </c>
      <c r="H1834" s="6245" t="s">
        <v>24</v>
      </c>
      <c r="I1834" s="6245" t="s">
        <v>812</v>
      </c>
    </row>
    <row customHeight="1" ht="11.25">
      <c r="A1835" s="6245" t="s">
        <v>2183</v>
      </c>
      <c r="B1835" s="6245" t="s">
        <v>14</v>
      </c>
      <c r="C1835" s="6245" t="s">
        <v>2829</v>
      </c>
      <c r="D1835" s="6245" t="s">
        <v>2830</v>
      </c>
      <c r="E1835" s="6245" t="s">
        <v>2831</v>
      </c>
      <c r="F1835" s="6245" t="s">
        <v>2733</v>
      </c>
      <c r="G1835" s="6245" t="s">
        <v>2832</v>
      </c>
      <c r="H1835" s="6245" t="s">
        <v>24</v>
      </c>
      <c r="I1835" s="6245" t="s">
        <v>812</v>
      </c>
    </row>
    <row customHeight="1" ht="11.25">
      <c r="A1836" s="6245" t="s">
        <v>2183</v>
      </c>
      <c r="B1836" s="6245" t="s">
        <v>14</v>
      </c>
      <c r="C1836" s="6245" t="s">
        <v>2840</v>
      </c>
      <c r="D1836" s="6245" t="s">
        <v>2841</v>
      </c>
      <c r="E1836" s="6245" t="s">
        <v>2842</v>
      </c>
      <c r="F1836" s="6245" t="s">
        <v>2385</v>
      </c>
      <c r="G1836" s="6245" t="s">
        <v>2843</v>
      </c>
      <c r="H1836" s="6245" t="s">
        <v>24</v>
      </c>
      <c r="I1836" s="6245" t="s">
        <v>812</v>
      </c>
    </row>
    <row customHeight="1" ht="11.25">
      <c r="A1837" s="6245" t="s">
        <v>2183</v>
      </c>
      <c r="B1837" s="6245" t="s">
        <v>14</v>
      </c>
      <c r="C1837" s="6245" t="s">
        <v>4933</v>
      </c>
      <c r="D1837" s="6245" t="s">
        <v>4934</v>
      </c>
      <c r="E1837" s="6245" t="s">
        <v>4935</v>
      </c>
      <c r="F1837" s="6245" t="s">
        <v>2369</v>
      </c>
      <c r="G1837" s="6245" t="s">
        <v>24</v>
      </c>
      <c r="H1837" s="6245" t="s">
        <v>24</v>
      </c>
      <c r="I1837" s="6245" t="s">
        <v>812</v>
      </c>
    </row>
    <row customHeight="1" ht="11.25">
      <c r="A1838" s="6245" t="s">
        <v>2183</v>
      </c>
      <c r="B1838" s="6245" t="s">
        <v>14</v>
      </c>
      <c r="C1838" s="6245" t="s">
        <v>4943</v>
      </c>
      <c r="D1838" s="6245" t="s">
        <v>4944</v>
      </c>
      <c r="E1838" s="6245" t="s">
        <v>4945</v>
      </c>
      <c r="F1838" s="6245" t="s">
        <v>2452</v>
      </c>
      <c r="G1838" s="6245" t="s">
        <v>24</v>
      </c>
      <c r="H1838" s="6245" t="s">
        <v>24</v>
      </c>
      <c r="I1838" s="6245" t="s">
        <v>812</v>
      </c>
    </row>
    <row customHeight="1" ht="11.25">
      <c r="A1839" s="6245" t="s">
        <v>2183</v>
      </c>
      <c r="B1839" s="6245" t="s">
        <v>14</v>
      </c>
      <c r="C1839" s="6245" t="s">
        <v>4946</v>
      </c>
      <c r="D1839" s="6245" t="s">
        <v>4947</v>
      </c>
      <c r="E1839" s="6245" t="s">
        <v>4948</v>
      </c>
      <c r="F1839" s="6245" t="s">
        <v>2252</v>
      </c>
      <c r="G1839" s="6245" t="s">
        <v>4949</v>
      </c>
      <c r="H1839" s="6245" t="s">
        <v>24</v>
      </c>
      <c r="I1839" s="6245" t="s">
        <v>812</v>
      </c>
    </row>
    <row customHeight="1" ht="11.25">
      <c r="A1840" s="6245" t="s">
        <v>2183</v>
      </c>
      <c r="B1840" s="6245" t="s">
        <v>14</v>
      </c>
      <c r="C1840" s="6245" t="s">
        <v>4950</v>
      </c>
      <c r="D1840" s="6245" t="s">
        <v>4951</v>
      </c>
      <c r="E1840" s="6245" t="s">
        <v>4952</v>
      </c>
      <c r="F1840" s="6245" t="s">
        <v>3085</v>
      </c>
      <c r="G1840" s="6245" t="s">
        <v>4953</v>
      </c>
      <c r="H1840" s="6245" t="s">
        <v>24</v>
      </c>
      <c r="I1840" s="6245" t="s">
        <v>812</v>
      </c>
    </row>
    <row customHeight="1" ht="11.25">
      <c r="A1841" s="6245" t="s">
        <v>2183</v>
      </c>
      <c r="B1841" s="6245" t="s">
        <v>14</v>
      </c>
      <c r="C1841" s="6245" t="s">
        <v>2863</v>
      </c>
      <c r="D1841" s="6245" t="s">
        <v>2864</v>
      </c>
      <c r="E1841" s="6245" t="s">
        <v>2865</v>
      </c>
      <c r="F1841" s="6245" t="s">
        <v>2866</v>
      </c>
      <c r="G1841" s="6245" t="s">
        <v>24</v>
      </c>
      <c r="H1841" s="6245" t="s">
        <v>24</v>
      </c>
      <c r="I1841" s="6245" t="s">
        <v>812</v>
      </c>
    </row>
    <row customHeight="1" ht="11.25">
      <c r="A1842" s="6245" t="s">
        <v>2183</v>
      </c>
      <c r="B1842" s="6245" t="s">
        <v>14</v>
      </c>
      <c r="C1842" s="6245" t="s">
        <v>2870</v>
      </c>
      <c r="D1842" s="6245" t="s">
        <v>2871</v>
      </c>
      <c r="E1842" s="6245" t="s">
        <v>2872</v>
      </c>
      <c r="F1842" s="6245" t="s">
        <v>2560</v>
      </c>
      <c r="G1842" s="6245" t="s">
        <v>2873</v>
      </c>
      <c r="H1842" s="6245" t="s">
        <v>24</v>
      </c>
      <c r="I1842" s="6245" t="s">
        <v>812</v>
      </c>
    </row>
    <row customHeight="1" ht="11.25">
      <c r="A1843" s="6245" t="s">
        <v>2183</v>
      </c>
      <c r="B1843" s="6245" t="s">
        <v>14</v>
      </c>
      <c r="C1843" s="6245" t="s">
        <v>2878</v>
      </c>
      <c r="D1843" s="6245" t="s">
        <v>2879</v>
      </c>
      <c r="E1843" s="6245" t="s">
        <v>2880</v>
      </c>
      <c r="F1843" s="6245" t="s">
        <v>2881</v>
      </c>
      <c r="G1843" s="6245" t="s">
        <v>24</v>
      </c>
      <c r="H1843" s="6245" t="s">
        <v>24</v>
      </c>
      <c r="I1843" s="6245" t="s">
        <v>812</v>
      </c>
    </row>
    <row customHeight="1" ht="11.25">
      <c r="A1844" s="6245" t="s">
        <v>2183</v>
      </c>
      <c r="B1844" s="6245" t="s">
        <v>14</v>
      </c>
      <c r="C1844" s="6245" t="s">
        <v>4960</v>
      </c>
      <c r="D1844" s="6245" t="s">
        <v>4961</v>
      </c>
      <c r="E1844" s="6245" t="s">
        <v>4962</v>
      </c>
      <c r="F1844" s="6245" t="s">
        <v>2452</v>
      </c>
      <c r="G1844" s="6245" t="s">
        <v>24</v>
      </c>
      <c r="H1844" s="6245" t="s">
        <v>24</v>
      </c>
      <c r="I1844" s="6245" t="s">
        <v>812</v>
      </c>
    </row>
    <row customHeight="1" ht="11.25">
      <c r="A1845" s="6245" t="s">
        <v>2183</v>
      </c>
      <c r="B1845" s="6245" t="s">
        <v>14</v>
      </c>
      <c r="C1845" s="6245" t="s">
        <v>4963</v>
      </c>
      <c r="D1845" s="6245" t="s">
        <v>4964</v>
      </c>
      <c r="E1845" s="6245" t="s">
        <v>4965</v>
      </c>
      <c r="F1845" s="6245" t="s">
        <v>2586</v>
      </c>
      <c r="G1845" s="6245" t="s">
        <v>24</v>
      </c>
      <c r="H1845" s="6245" t="s">
        <v>24</v>
      </c>
      <c r="I1845" s="6245" t="s">
        <v>812</v>
      </c>
    </row>
    <row customHeight="1" ht="11.25">
      <c r="A1846" s="6245" t="s">
        <v>2183</v>
      </c>
      <c r="B1846" s="6245" t="s">
        <v>14</v>
      </c>
      <c r="C1846" s="6245" t="s">
        <v>5804</v>
      </c>
      <c r="D1846" s="6245" t="s">
        <v>5805</v>
      </c>
      <c r="E1846" s="6245" t="s">
        <v>5806</v>
      </c>
      <c r="F1846" s="6245" t="s">
        <v>2402</v>
      </c>
      <c r="G1846" s="6245" t="s">
        <v>24</v>
      </c>
      <c r="H1846" s="6245" t="s">
        <v>24</v>
      </c>
      <c r="I1846" s="6245" t="s">
        <v>812</v>
      </c>
    </row>
    <row customHeight="1" ht="11.25">
      <c r="A1847" s="6245" t="s">
        <v>2183</v>
      </c>
      <c r="B1847" s="6245" t="s">
        <v>14</v>
      </c>
      <c r="C1847" s="6245" t="s">
        <v>2893</v>
      </c>
      <c r="D1847" s="6245" t="s">
        <v>2894</v>
      </c>
      <c r="E1847" s="6245" t="s">
        <v>2895</v>
      </c>
      <c r="F1847" s="6245" t="s">
        <v>2202</v>
      </c>
      <c r="G1847" s="6245" t="s">
        <v>24</v>
      </c>
      <c r="H1847" s="6245" t="s">
        <v>24</v>
      </c>
      <c r="I1847" s="6245" t="s">
        <v>812</v>
      </c>
    </row>
    <row customHeight="1" ht="11.25">
      <c r="A1848" s="6245" t="s">
        <v>2183</v>
      </c>
      <c r="B1848" s="6245" t="s">
        <v>14</v>
      </c>
      <c r="C1848" s="6245" t="s">
        <v>2900</v>
      </c>
      <c r="D1848" s="6245" t="s">
        <v>2901</v>
      </c>
      <c r="E1848" s="6245" t="s">
        <v>2902</v>
      </c>
      <c r="F1848" s="6245" t="s">
        <v>2197</v>
      </c>
      <c r="G1848" s="6245" t="s">
        <v>2903</v>
      </c>
      <c r="H1848" s="6245" t="s">
        <v>24</v>
      </c>
      <c r="I1848" s="6245" t="s">
        <v>812</v>
      </c>
    </row>
    <row customHeight="1" ht="11.25">
      <c r="A1849" s="6245" t="s">
        <v>2183</v>
      </c>
      <c r="B1849" s="6245" t="s">
        <v>14</v>
      </c>
      <c r="C1849" s="6245" t="s">
        <v>2911</v>
      </c>
      <c r="D1849" s="6245" t="s">
        <v>2912</v>
      </c>
      <c r="E1849" s="6245" t="s">
        <v>2913</v>
      </c>
      <c r="F1849" s="6245" t="s">
        <v>2402</v>
      </c>
      <c r="G1849" s="6245" t="s">
        <v>24</v>
      </c>
      <c r="H1849" s="6245" t="s">
        <v>24</v>
      </c>
      <c r="I1849" s="6245" t="s">
        <v>812</v>
      </c>
    </row>
    <row customHeight="1" ht="11.25">
      <c r="A1850" s="6245" t="s">
        <v>2183</v>
      </c>
      <c r="B1850" s="6245" t="s">
        <v>14</v>
      </c>
      <c r="C1850" s="6245" t="s">
        <v>4985</v>
      </c>
      <c r="D1850" s="6245" t="s">
        <v>4986</v>
      </c>
      <c r="E1850" s="6245" t="s">
        <v>4987</v>
      </c>
      <c r="F1850" s="6245" t="s">
        <v>2452</v>
      </c>
      <c r="G1850" s="6245" t="s">
        <v>24</v>
      </c>
      <c r="H1850" s="6245" t="s">
        <v>24</v>
      </c>
      <c r="I1850" s="6245" t="s">
        <v>812</v>
      </c>
    </row>
    <row customHeight="1" ht="11.25">
      <c r="A1851" s="6245" t="s">
        <v>2183</v>
      </c>
      <c r="B1851" s="6245" t="s">
        <v>14</v>
      </c>
      <c r="C1851" s="6245" t="s">
        <v>5807</v>
      </c>
      <c r="D1851" s="6245" t="s">
        <v>5808</v>
      </c>
      <c r="E1851" s="6245" t="s">
        <v>5809</v>
      </c>
      <c r="F1851" s="6245" t="s">
        <v>2749</v>
      </c>
      <c r="G1851" s="6245" t="s">
        <v>5810</v>
      </c>
      <c r="H1851" s="6245" t="s">
        <v>24</v>
      </c>
      <c r="I1851" s="6245" t="s">
        <v>812</v>
      </c>
    </row>
    <row customHeight="1" ht="11.25">
      <c r="A1852" s="6245" t="s">
        <v>2183</v>
      </c>
      <c r="B1852" s="6245" t="s">
        <v>14</v>
      </c>
      <c r="C1852" s="6245" t="s">
        <v>5811</v>
      </c>
      <c r="D1852" s="6245" t="s">
        <v>5812</v>
      </c>
      <c r="E1852" s="6245" t="s">
        <v>5813</v>
      </c>
      <c r="F1852" s="6245" t="s">
        <v>5292</v>
      </c>
      <c r="G1852" s="6245" t="s">
        <v>5814</v>
      </c>
      <c r="H1852" s="6245" t="s">
        <v>24</v>
      </c>
      <c r="I1852" s="6245" t="s">
        <v>812</v>
      </c>
    </row>
    <row customHeight="1" ht="11.25">
      <c r="A1853" s="6245" t="s">
        <v>2183</v>
      </c>
      <c r="B1853" s="6245" t="s">
        <v>14</v>
      </c>
      <c r="C1853" s="6245" t="s">
        <v>5815</v>
      </c>
      <c r="D1853" s="6245" t="s">
        <v>5816</v>
      </c>
      <c r="E1853" s="6245" t="s">
        <v>5817</v>
      </c>
      <c r="F1853" s="6245" t="s">
        <v>2252</v>
      </c>
      <c r="G1853" s="6245" t="s">
        <v>24</v>
      </c>
      <c r="H1853" s="6245" t="s">
        <v>5818</v>
      </c>
      <c r="I1853" s="6245" t="s">
        <v>812</v>
      </c>
    </row>
    <row customHeight="1" ht="11.25">
      <c r="A1854" s="6245" t="s">
        <v>2183</v>
      </c>
      <c r="B1854" s="6245" t="s">
        <v>14</v>
      </c>
      <c r="C1854" s="6245" t="s">
        <v>4998</v>
      </c>
      <c r="D1854" s="6245" t="s">
        <v>4999</v>
      </c>
      <c r="E1854" s="6245" t="s">
        <v>5000</v>
      </c>
      <c r="F1854" s="6245" t="s">
        <v>2523</v>
      </c>
      <c r="G1854" s="6245" t="s">
        <v>24</v>
      </c>
      <c r="H1854" s="6245" t="s">
        <v>24</v>
      </c>
      <c r="I1854" s="6245" t="s">
        <v>812</v>
      </c>
    </row>
    <row customHeight="1" ht="11.25">
      <c r="A1855" s="6245" t="s">
        <v>2183</v>
      </c>
      <c r="B1855" s="6245" t="s">
        <v>14</v>
      </c>
      <c r="C1855" s="6245" t="s">
        <v>5005</v>
      </c>
      <c r="D1855" s="6245" t="s">
        <v>5006</v>
      </c>
      <c r="E1855" s="6245" t="s">
        <v>5007</v>
      </c>
      <c r="F1855" s="6245" t="s">
        <v>567</v>
      </c>
      <c r="G1855" s="6245" t="s">
        <v>5008</v>
      </c>
      <c r="H1855" s="6245" t="s">
        <v>24</v>
      </c>
      <c r="I1855" s="6245" t="s">
        <v>812</v>
      </c>
    </row>
    <row customHeight="1" ht="11.25">
      <c r="A1856" s="6245" t="s">
        <v>2183</v>
      </c>
      <c r="B1856" s="6245" t="s">
        <v>14</v>
      </c>
      <c r="C1856" s="6245" t="s">
        <v>24</v>
      </c>
      <c r="D1856" s="6245" t="s">
        <v>2947</v>
      </c>
      <c r="E1856" s="6245" t="s">
        <v>2948</v>
      </c>
      <c r="F1856" s="6245" t="s">
        <v>2202</v>
      </c>
      <c r="G1856" s="6245" t="s">
        <v>24</v>
      </c>
      <c r="H1856" s="6245" t="s">
        <v>24</v>
      </c>
      <c r="I1856" s="6245" t="s">
        <v>812</v>
      </c>
    </row>
    <row customHeight="1" ht="11.25">
      <c r="A1857" s="6245" t="s">
        <v>2183</v>
      </c>
      <c r="B1857" s="6245" t="s">
        <v>14</v>
      </c>
      <c r="C1857" s="6245" t="s">
        <v>5009</v>
      </c>
      <c r="D1857" s="6245" t="s">
        <v>5010</v>
      </c>
      <c r="E1857" s="6245" t="s">
        <v>5011</v>
      </c>
      <c r="F1857" s="6245" t="s">
        <v>5012</v>
      </c>
      <c r="G1857" s="6245" t="s">
        <v>24</v>
      </c>
      <c r="H1857" s="6245" t="s">
        <v>24</v>
      </c>
      <c r="I1857" s="6245" t="s">
        <v>812</v>
      </c>
    </row>
    <row customHeight="1" ht="11.25">
      <c r="A1858" s="6245" t="s">
        <v>2183</v>
      </c>
      <c r="B1858" s="6245" t="s">
        <v>14</v>
      </c>
      <c r="C1858" s="6245" t="s">
        <v>2949</v>
      </c>
      <c r="D1858" s="6245" t="s">
        <v>2950</v>
      </c>
      <c r="E1858" s="6245" t="s">
        <v>2951</v>
      </c>
      <c r="F1858" s="6245" t="s">
        <v>2952</v>
      </c>
      <c r="G1858" s="6245" t="s">
        <v>2953</v>
      </c>
      <c r="H1858" s="6245" t="s">
        <v>24</v>
      </c>
      <c r="I1858" s="6245" t="s">
        <v>812</v>
      </c>
    </row>
    <row customHeight="1" ht="11.25">
      <c r="A1859" s="6245" t="s">
        <v>2183</v>
      </c>
      <c r="B1859" s="6245" t="s">
        <v>14</v>
      </c>
      <c r="C1859" s="6245" t="s">
        <v>2954</v>
      </c>
      <c r="D1859" s="6245" t="s">
        <v>2955</v>
      </c>
      <c r="E1859" s="6245" t="s">
        <v>2956</v>
      </c>
      <c r="F1859" s="6245" t="s">
        <v>2308</v>
      </c>
      <c r="G1859" s="6245" t="s">
        <v>24</v>
      </c>
      <c r="H1859" s="6245" t="s">
        <v>24</v>
      </c>
      <c r="I1859" s="6245" t="s">
        <v>812</v>
      </c>
    </row>
    <row customHeight="1" ht="11.25">
      <c r="A1860" s="6245" t="s">
        <v>2183</v>
      </c>
      <c r="B1860" s="6245" t="s">
        <v>14</v>
      </c>
      <c r="C1860" s="6245" t="s">
        <v>5819</v>
      </c>
      <c r="D1860" s="6245" t="s">
        <v>5820</v>
      </c>
      <c r="E1860" s="6245" t="s">
        <v>5821</v>
      </c>
      <c r="F1860" s="6245" t="s">
        <v>2452</v>
      </c>
      <c r="G1860" s="6245" t="s">
        <v>5822</v>
      </c>
      <c r="H1860" s="6245" t="s">
        <v>24</v>
      </c>
      <c r="I1860" s="6245" t="s">
        <v>812</v>
      </c>
    </row>
    <row customHeight="1" ht="11.25">
      <c r="A1861" s="6245" t="s">
        <v>2183</v>
      </c>
      <c r="B1861" s="6245" t="s">
        <v>14</v>
      </c>
      <c r="C1861" s="6245" t="s">
        <v>5823</v>
      </c>
      <c r="D1861" s="6245" t="s">
        <v>5824</v>
      </c>
      <c r="E1861" s="6245" t="s">
        <v>5825</v>
      </c>
      <c r="F1861" s="6245" t="s">
        <v>2197</v>
      </c>
      <c r="G1861" s="6245" t="s">
        <v>5826</v>
      </c>
      <c r="H1861" s="6245" t="s">
        <v>24</v>
      </c>
      <c r="I1861" s="6245" t="s">
        <v>812</v>
      </c>
    </row>
    <row customHeight="1" ht="11.25">
      <c r="A1862" s="6245" t="s">
        <v>2183</v>
      </c>
      <c r="B1862" s="6245" t="s">
        <v>14</v>
      </c>
      <c r="C1862" s="6245" t="s">
        <v>2965</v>
      </c>
      <c r="D1862" s="6245" t="s">
        <v>2966</v>
      </c>
      <c r="E1862" s="6245" t="s">
        <v>2967</v>
      </c>
      <c r="F1862" s="6245" t="s">
        <v>2369</v>
      </c>
      <c r="G1862" s="6245" t="s">
        <v>2968</v>
      </c>
      <c r="H1862" s="6245" t="s">
        <v>24</v>
      </c>
      <c r="I1862" s="6245" t="s">
        <v>812</v>
      </c>
    </row>
    <row customHeight="1" ht="11.25">
      <c r="A1863" s="6245" t="s">
        <v>2183</v>
      </c>
      <c r="B1863" s="6245" t="s">
        <v>14</v>
      </c>
      <c r="C1863" s="6245" t="s">
        <v>5827</v>
      </c>
      <c r="D1863" s="6245" t="s">
        <v>5828</v>
      </c>
      <c r="E1863" s="6245" t="s">
        <v>5829</v>
      </c>
      <c r="F1863" s="6245" t="s">
        <v>2523</v>
      </c>
      <c r="G1863" s="6245" t="s">
        <v>5830</v>
      </c>
      <c r="H1863" s="6245" t="s">
        <v>24</v>
      </c>
      <c r="I1863" s="6245" t="s">
        <v>812</v>
      </c>
    </row>
    <row customHeight="1" ht="11.25">
      <c r="A1864" s="6245" t="s">
        <v>2183</v>
      </c>
      <c r="B1864" s="6245" t="s">
        <v>14</v>
      </c>
      <c r="C1864" s="6245" t="s">
        <v>5013</v>
      </c>
      <c r="D1864" s="6245" t="s">
        <v>5014</v>
      </c>
      <c r="E1864" s="6245" t="s">
        <v>5015</v>
      </c>
      <c r="F1864" s="6245" t="s">
        <v>2987</v>
      </c>
      <c r="G1864" s="6245" t="s">
        <v>2988</v>
      </c>
      <c r="H1864" s="6245" t="s">
        <v>24</v>
      </c>
      <c r="I1864" s="6245" t="s">
        <v>812</v>
      </c>
    </row>
    <row customHeight="1" ht="11.25">
      <c r="A1865" s="6245" t="s">
        <v>2183</v>
      </c>
      <c r="B1865" s="6245" t="s">
        <v>14</v>
      </c>
      <c r="C1865" s="6245" t="s">
        <v>2969</v>
      </c>
      <c r="D1865" s="6245" t="s">
        <v>2970</v>
      </c>
      <c r="E1865" s="6245" t="s">
        <v>2971</v>
      </c>
      <c r="F1865" s="6245" t="s">
        <v>2749</v>
      </c>
      <c r="G1865" s="6245" t="s">
        <v>2972</v>
      </c>
      <c r="H1865" s="6245" t="s">
        <v>24</v>
      </c>
      <c r="I1865" s="6245" t="s">
        <v>812</v>
      </c>
    </row>
    <row customHeight="1" ht="11.25">
      <c r="A1866" s="6245" t="s">
        <v>2183</v>
      </c>
      <c r="B1866" s="6245" t="s">
        <v>14</v>
      </c>
      <c r="C1866" s="6245" t="s">
        <v>5016</v>
      </c>
      <c r="D1866" s="6245" t="s">
        <v>5017</v>
      </c>
      <c r="E1866" s="6245" t="s">
        <v>5018</v>
      </c>
      <c r="F1866" s="6245" t="s">
        <v>2523</v>
      </c>
      <c r="G1866" s="6245" t="s">
        <v>5019</v>
      </c>
      <c r="H1866" s="6245" t="s">
        <v>24</v>
      </c>
      <c r="I1866" s="6245" t="s">
        <v>812</v>
      </c>
    </row>
    <row customHeight="1" ht="11.25">
      <c r="A1867" s="6245" t="s">
        <v>2183</v>
      </c>
      <c r="B1867" s="6245" t="s">
        <v>14</v>
      </c>
      <c r="C1867" s="6245" t="s">
        <v>2976</v>
      </c>
      <c r="D1867" s="6245" t="s">
        <v>2977</v>
      </c>
      <c r="E1867" s="6245" t="s">
        <v>2978</v>
      </c>
      <c r="F1867" s="6245" t="s">
        <v>2291</v>
      </c>
      <c r="G1867" s="6245" t="s">
        <v>2979</v>
      </c>
      <c r="H1867" s="6245" t="s">
        <v>24</v>
      </c>
      <c r="I1867" s="6245" t="s">
        <v>812</v>
      </c>
    </row>
    <row customHeight="1" ht="11.25">
      <c r="A1868" s="6245" t="s">
        <v>2183</v>
      </c>
      <c r="B1868" s="6245" t="s">
        <v>14</v>
      </c>
      <c r="C1868" s="6245" t="s">
        <v>2980</v>
      </c>
      <c r="D1868" s="6245" t="s">
        <v>2981</v>
      </c>
      <c r="E1868" s="6245" t="s">
        <v>2982</v>
      </c>
      <c r="F1868" s="6245" t="s">
        <v>2983</v>
      </c>
      <c r="G1868" s="6245" t="s">
        <v>24</v>
      </c>
      <c r="H1868" s="6245" t="s">
        <v>24</v>
      </c>
      <c r="I1868" s="6245" t="s">
        <v>812</v>
      </c>
    </row>
    <row customHeight="1" ht="11.25">
      <c r="A1869" s="6245" t="s">
        <v>2183</v>
      </c>
      <c r="B1869" s="6245" t="s">
        <v>14</v>
      </c>
      <c r="C1869" s="6245" t="s">
        <v>2989</v>
      </c>
      <c r="D1869" s="6245" t="s">
        <v>2990</v>
      </c>
      <c r="E1869" s="6245" t="s">
        <v>2991</v>
      </c>
      <c r="F1869" s="6245" t="s">
        <v>2952</v>
      </c>
      <c r="G1869" s="6245" t="s">
        <v>2992</v>
      </c>
      <c r="H1869" s="6245" t="s">
        <v>24</v>
      </c>
      <c r="I1869" s="6245" t="s">
        <v>812</v>
      </c>
    </row>
    <row customHeight="1" ht="11.25">
      <c r="A1870" s="6245" t="s">
        <v>2183</v>
      </c>
      <c r="B1870" s="6245" t="s">
        <v>14</v>
      </c>
      <c r="C1870" s="6245" t="s">
        <v>3005</v>
      </c>
      <c r="D1870" s="6245" t="s">
        <v>3006</v>
      </c>
      <c r="E1870" s="6245" t="s">
        <v>3007</v>
      </c>
      <c r="F1870" s="6245" t="s">
        <v>2291</v>
      </c>
      <c r="G1870" s="6245" t="s">
        <v>3008</v>
      </c>
      <c r="H1870" s="6245" t="s">
        <v>24</v>
      </c>
      <c r="I1870" s="6245" t="s">
        <v>812</v>
      </c>
    </row>
    <row customHeight="1" ht="11.25">
      <c r="A1871" s="6245" t="s">
        <v>2183</v>
      </c>
      <c r="B1871" s="6245" t="s">
        <v>14</v>
      </c>
      <c r="C1871" s="6245" t="s">
        <v>3009</v>
      </c>
      <c r="D1871" s="6245" t="s">
        <v>3010</v>
      </c>
      <c r="E1871" s="6245" t="s">
        <v>3011</v>
      </c>
      <c r="F1871" s="6245" t="s">
        <v>3012</v>
      </c>
      <c r="G1871" s="6245" t="s">
        <v>24</v>
      </c>
      <c r="H1871" s="6245" t="s">
        <v>24</v>
      </c>
      <c r="I1871" s="6245" t="s">
        <v>812</v>
      </c>
    </row>
    <row customHeight="1" ht="11.25">
      <c r="A1872" s="6245" t="s">
        <v>2183</v>
      </c>
      <c r="B1872" s="6245" t="s">
        <v>14</v>
      </c>
      <c r="C1872" s="6245" t="s">
        <v>3013</v>
      </c>
      <c r="D1872" s="6245" t="s">
        <v>3014</v>
      </c>
      <c r="E1872" s="6245" t="s">
        <v>3015</v>
      </c>
      <c r="F1872" s="6245" t="s">
        <v>2385</v>
      </c>
      <c r="G1872" s="6245" t="s">
        <v>2745</v>
      </c>
      <c r="H1872" s="6245" t="s">
        <v>24</v>
      </c>
      <c r="I1872" s="6245" t="s">
        <v>812</v>
      </c>
    </row>
    <row customHeight="1" ht="11.25">
      <c r="A1873" s="6245" t="s">
        <v>2183</v>
      </c>
      <c r="B1873" s="6245" t="s">
        <v>14</v>
      </c>
      <c r="C1873" s="6245" t="s">
        <v>3016</v>
      </c>
      <c r="D1873" s="6245" t="s">
        <v>3017</v>
      </c>
      <c r="E1873" s="6245" t="s">
        <v>3018</v>
      </c>
      <c r="F1873" s="6245" t="s">
        <v>2720</v>
      </c>
      <c r="G1873" s="6245" t="s">
        <v>3019</v>
      </c>
      <c r="H1873" s="6245" t="s">
        <v>24</v>
      </c>
      <c r="I1873" s="6245" t="s">
        <v>812</v>
      </c>
    </row>
    <row customHeight="1" ht="11.25">
      <c r="A1874" s="6245" t="s">
        <v>2183</v>
      </c>
      <c r="B1874" s="6245" t="s">
        <v>14</v>
      </c>
      <c r="C1874" s="6245" t="s">
        <v>3020</v>
      </c>
      <c r="D1874" s="6245" t="s">
        <v>3021</v>
      </c>
      <c r="E1874" s="6245" t="s">
        <v>3022</v>
      </c>
      <c r="F1874" s="6245" t="s">
        <v>2407</v>
      </c>
      <c r="G1874" s="6245" t="s">
        <v>3023</v>
      </c>
      <c r="H1874" s="6245" t="s">
        <v>24</v>
      </c>
      <c r="I1874" s="6245" t="s">
        <v>812</v>
      </c>
    </row>
    <row customHeight="1" ht="11.25">
      <c r="A1875" s="6245" t="s">
        <v>2183</v>
      </c>
      <c r="B1875" s="6245" t="s">
        <v>14</v>
      </c>
      <c r="C1875" s="6245" t="s">
        <v>3024</v>
      </c>
      <c r="D1875" s="6245" t="s">
        <v>3025</v>
      </c>
      <c r="E1875" s="6245" t="s">
        <v>3026</v>
      </c>
      <c r="F1875" s="6245" t="s">
        <v>2252</v>
      </c>
      <c r="G1875" s="6245" t="s">
        <v>3027</v>
      </c>
      <c r="H1875" s="6245" t="s">
        <v>24</v>
      </c>
      <c r="I1875" s="6245" t="s">
        <v>812</v>
      </c>
    </row>
    <row customHeight="1" ht="11.25">
      <c r="A1876" s="6245" t="s">
        <v>2183</v>
      </c>
      <c r="B1876" s="6245" t="s">
        <v>14</v>
      </c>
      <c r="C1876" s="6245" t="s">
        <v>3028</v>
      </c>
      <c r="D1876" s="6245" t="s">
        <v>3029</v>
      </c>
      <c r="E1876" s="6245" t="s">
        <v>3030</v>
      </c>
      <c r="F1876" s="6245" t="s">
        <v>2197</v>
      </c>
      <c r="G1876" s="6245" t="s">
        <v>3031</v>
      </c>
      <c r="H1876" s="6245" t="s">
        <v>24</v>
      </c>
      <c r="I1876" s="6245" t="s">
        <v>812</v>
      </c>
    </row>
    <row customHeight="1" ht="11.25">
      <c r="A1877" s="6245" t="s">
        <v>2183</v>
      </c>
      <c r="B1877" s="6245" t="s">
        <v>14</v>
      </c>
      <c r="C1877" s="6245" t="s">
        <v>3032</v>
      </c>
      <c r="D1877" s="6245" t="s">
        <v>3033</v>
      </c>
      <c r="E1877" s="6245" t="s">
        <v>3034</v>
      </c>
      <c r="F1877" s="6245" t="s">
        <v>2197</v>
      </c>
      <c r="G1877" s="6245" t="s">
        <v>24</v>
      </c>
      <c r="H1877" s="6245" t="s">
        <v>24</v>
      </c>
      <c r="I1877" s="6245" t="s">
        <v>812</v>
      </c>
    </row>
    <row customHeight="1" ht="11.25">
      <c r="A1878" s="6245" t="s">
        <v>2183</v>
      </c>
      <c r="B1878" s="6245" t="s">
        <v>14</v>
      </c>
      <c r="C1878" s="6245" t="s">
        <v>3035</v>
      </c>
      <c r="D1878" s="6245" t="s">
        <v>3036</v>
      </c>
      <c r="E1878" s="6245" t="s">
        <v>3037</v>
      </c>
      <c r="F1878" s="6245" t="s">
        <v>2402</v>
      </c>
      <c r="G1878" s="6245" t="s">
        <v>3038</v>
      </c>
      <c r="H1878" s="6245" t="s">
        <v>24</v>
      </c>
      <c r="I1878" s="6245" t="s">
        <v>812</v>
      </c>
    </row>
    <row customHeight="1" ht="11.25">
      <c r="A1879" s="6245" t="s">
        <v>2183</v>
      </c>
      <c r="B1879" s="6245" t="s">
        <v>14</v>
      </c>
      <c r="C1879" s="6245" t="s">
        <v>3039</v>
      </c>
      <c r="D1879" s="6245" t="s">
        <v>3040</v>
      </c>
      <c r="E1879" s="6245" t="s">
        <v>3041</v>
      </c>
      <c r="F1879" s="6245" t="s">
        <v>2353</v>
      </c>
      <c r="G1879" s="6245" t="s">
        <v>3042</v>
      </c>
      <c r="H1879" s="6245" t="s">
        <v>24</v>
      </c>
      <c r="I1879" s="6245" t="s">
        <v>812</v>
      </c>
    </row>
    <row customHeight="1" ht="11.25">
      <c r="A1880" s="6245" t="s">
        <v>2183</v>
      </c>
      <c r="B1880" s="6245" t="s">
        <v>14</v>
      </c>
      <c r="C1880" s="6245" t="s">
        <v>5020</v>
      </c>
      <c r="D1880" s="6245" t="s">
        <v>5021</v>
      </c>
      <c r="E1880" s="6245" t="s">
        <v>5022</v>
      </c>
      <c r="F1880" s="6245" t="s">
        <v>2437</v>
      </c>
      <c r="G1880" s="6245" t="s">
        <v>24</v>
      </c>
      <c r="H1880" s="6245" t="s">
        <v>24</v>
      </c>
      <c r="I1880" s="6245" t="s">
        <v>812</v>
      </c>
    </row>
    <row customHeight="1" ht="11.25">
      <c r="A1881" s="6245" t="s">
        <v>2183</v>
      </c>
      <c r="B1881" s="6245" t="s">
        <v>14</v>
      </c>
      <c r="C1881" s="6245" t="s">
        <v>3043</v>
      </c>
      <c r="D1881" s="6245" t="s">
        <v>3044</v>
      </c>
      <c r="E1881" s="6245" t="s">
        <v>3045</v>
      </c>
      <c r="F1881" s="6245" t="s">
        <v>2340</v>
      </c>
      <c r="G1881" s="6245" t="s">
        <v>3046</v>
      </c>
      <c r="H1881" s="6245" t="s">
        <v>24</v>
      </c>
      <c r="I1881" s="6245" t="s">
        <v>812</v>
      </c>
    </row>
    <row customHeight="1" ht="11.25">
      <c r="A1882" s="6245" t="s">
        <v>2183</v>
      </c>
      <c r="B1882" s="6245" t="s">
        <v>14</v>
      </c>
      <c r="C1882" s="6245" t="s">
        <v>5023</v>
      </c>
      <c r="D1882" s="6245" t="s">
        <v>3044</v>
      </c>
      <c r="E1882" s="6245" t="s">
        <v>5024</v>
      </c>
      <c r="F1882" s="6245" t="s">
        <v>2711</v>
      </c>
      <c r="G1882" s="6245" t="s">
        <v>24</v>
      </c>
      <c r="H1882" s="6245" t="s">
        <v>24</v>
      </c>
      <c r="I1882" s="6245" t="s">
        <v>812</v>
      </c>
    </row>
    <row customHeight="1" ht="11.25">
      <c r="A1883" s="6245" t="s">
        <v>2183</v>
      </c>
      <c r="B1883" s="6245" t="s">
        <v>14</v>
      </c>
      <c r="C1883" s="6245" t="s">
        <v>5025</v>
      </c>
      <c r="D1883" s="6245" t="s">
        <v>3044</v>
      </c>
      <c r="E1883" s="6245" t="s">
        <v>5026</v>
      </c>
      <c r="F1883" s="6245" t="s">
        <v>2560</v>
      </c>
      <c r="G1883" s="6245" t="s">
        <v>5027</v>
      </c>
      <c r="H1883" s="6245" t="s">
        <v>24</v>
      </c>
      <c r="I1883" s="6245" t="s">
        <v>812</v>
      </c>
    </row>
    <row customHeight="1" ht="11.25">
      <c r="A1884" s="6245" t="s">
        <v>2183</v>
      </c>
      <c r="B1884" s="6245" t="s">
        <v>14</v>
      </c>
      <c r="C1884" s="6245" t="s">
        <v>5028</v>
      </c>
      <c r="D1884" s="6245" t="s">
        <v>3044</v>
      </c>
      <c r="E1884" s="6245" t="s">
        <v>5029</v>
      </c>
      <c r="F1884" s="6245" t="s">
        <v>2924</v>
      </c>
      <c r="G1884" s="6245" t="s">
        <v>24</v>
      </c>
      <c r="H1884" s="6245" t="s">
        <v>24</v>
      </c>
      <c r="I1884" s="6245" t="s">
        <v>812</v>
      </c>
    </row>
    <row customHeight="1" ht="11.25">
      <c r="A1885" s="6245" t="s">
        <v>2183</v>
      </c>
      <c r="B1885" s="6245" t="s">
        <v>14</v>
      </c>
      <c r="C1885" s="6245" t="s">
        <v>3047</v>
      </c>
      <c r="D1885" s="6245" t="s">
        <v>3048</v>
      </c>
      <c r="E1885" s="6245" t="s">
        <v>3049</v>
      </c>
      <c r="F1885" s="6245" t="s">
        <v>2327</v>
      </c>
      <c r="G1885" s="6245" t="s">
        <v>24</v>
      </c>
      <c r="H1885" s="6245" t="s">
        <v>24</v>
      </c>
      <c r="I1885" s="6245" t="s">
        <v>812</v>
      </c>
    </row>
    <row customHeight="1" ht="11.25">
      <c r="A1886" s="6245" t="s">
        <v>2183</v>
      </c>
      <c r="B1886" s="6245" t="s">
        <v>14</v>
      </c>
      <c r="C1886" s="6245" t="s">
        <v>4747</v>
      </c>
      <c r="D1886" s="6245" t="s">
        <v>4748</v>
      </c>
      <c r="E1886" s="6245" t="s">
        <v>4749</v>
      </c>
      <c r="F1886" s="6245" t="s">
        <v>2573</v>
      </c>
      <c r="G1886" s="6245" t="s">
        <v>4750</v>
      </c>
      <c r="H1886" s="6245" t="s">
        <v>24</v>
      </c>
      <c r="I1886" s="6245" t="s">
        <v>812</v>
      </c>
    </row>
    <row customHeight="1" ht="11.25">
      <c r="A1887" s="6245" t="s">
        <v>2183</v>
      </c>
      <c r="B1887" s="6245" t="s">
        <v>14</v>
      </c>
      <c r="C1887" s="6245" t="s">
        <v>3050</v>
      </c>
      <c r="D1887" s="6245" t="s">
        <v>3051</v>
      </c>
      <c r="E1887" s="6245" t="s">
        <v>3052</v>
      </c>
      <c r="F1887" s="6245" t="s">
        <v>2303</v>
      </c>
      <c r="G1887" s="6245" t="s">
        <v>3053</v>
      </c>
      <c r="H1887" s="6245" t="s">
        <v>24</v>
      </c>
      <c r="I1887" s="6245" t="s">
        <v>812</v>
      </c>
    </row>
    <row customHeight="1" ht="11.25">
      <c r="A1888" s="6245" t="s">
        <v>2183</v>
      </c>
      <c r="B1888" s="6245" t="s">
        <v>14</v>
      </c>
      <c r="C1888" s="6245" t="s">
        <v>5030</v>
      </c>
      <c r="D1888" s="6245" t="s">
        <v>5031</v>
      </c>
      <c r="E1888" s="6245" t="s">
        <v>5032</v>
      </c>
      <c r="F1888" s="6245" t="s">
        <v>2313</v>
      </c>
      <c r="G1888" s="6245" t="s">
        <v>5033</v>
      </c>
      <c r="H1888" s="6245" t="s">
        <v>24</v>
      </c>
      <c r="I1888" s="6245" t="s">
        <v>812</v>
      </c>
    </row>
    <row customHeight="1" ht="11.25">
      <c r="A1889" s="6245" t="s">
        <v>2183</v>
      </c>
      <c r="B1889" s="6245" t="s">
        <v>14</v>
      </c>
      <c r="C1889" s="6245" t="s">
        <v>3058</v>
      </c>
      <c r="D1889" s="6245" t="s">
        <v>3059</v>
      </c>
      <c r="E1889" s="6245" t="s">
        <v>3060</v>
      </c>
      <c r="F1889" s="6245" t="s">
        <v>3061</v>
      </c>
      <c r="G1889" s="6245" t="s">
        <v>3062</v>
      </c>
      <c r="H1889" s="6245" t="s">
        <v>24</v>
      </c>
      <c r="I1889" s="6245" t="s">
        <v>812</v>
      </c>
    </row>
    <row customHeight="1" ht="11.25">
      <c r="A1890" s="6245" t="s">
        <v>2183</v>
      </c>
      <c r="B1890" s="6245" t="s">
        <v>14</v>
      </c>
      <c r="C1890" s="6245" t="s">
        <v>3063</v>
      </c>
      <c r="D1890" s="6245" t="s">
        <v>3064</v>
      </c>
      <c r="E1890" s="6245" t="s">
        <v>3065</v>
      </c>
      <c r="F1890" s="6245" t="s">
        <v>2197</v>
      </c>
      <c r="G1890" s="6245" t="s">
        <v>3066</v>
      </c>
      <c r="H1890" s="6245" t="s">
        <v>24</v>
      </c>
      <c r="I1890" s="6245" t="s">
        <v>812</v>
      </c>
    </row>
    <row customHeight="1" ht="11.25">
      <c r="A1891" s="6245" t="s">
        <v>2183</v>
      </c>
      <c r="B1891" s="6245" t="s">
        <v>14</v>
      </c>
      <c r="C1891" s="6245" t="s">
        <v>3067</v>
      </c>
      <c r="D1891" s="6245" t="s">
        <v>3068</v>
      </c>
      <c r="E1891" s="6245" t="s">
        <v>3069</v>
      </c>
      <c r="F1891" s="6245" t="s">
        <v>2437</v>
      </c>
      <c r="G1891" s="6245" t="s">
        <v>3070</v>
      </c>
      <c r="H1891" s="6245" t="s">
        <v>3071</v>
      </c>
      <c r="I1891" s="6245" t="s">
        <v>812</v>
      </c>
    </row>
    <row customHeight="1" ht="11.25">
      <c r="A1892" s="6245" t="s">
        <v>2183</v>
      </c>
      <c r="B1892" s="6245" t="s">
        <v>14</v>
      </c>
      <c r="C1892" s="6245" t="s">
        <v>3072</v>
      </c>
      <c r="D1892" s="6245" t="s">
        <v>3073</v>
      </c>
      <c r="E1892" s="6245" t="s">
        <v>3074</v>
      </c>
      <c r="F1892" s="6245" t="s">
        <v>3075</v>
      </c>
      <c r="G1892" s="6245" t="s">
        <v>3076</v>
      </c>
      <c r="H1892" s="6245" t="s">
        <v>24</v>
      </c>
      <c r="I1892" s="6245" t="s">
        <v>812</v>
      </c>
    </row>
    <row customHeight="1" ht="11.25">
      <c r="A1893" s="6245" t="s">
        <v>2183</v>
      </c>
      <c r="B1893" s="6245" t="s">
        <v>14</v>
      </c>
      <c r="C1893" s="6245" t="s">
        <v>5034</v>
      </c>
      <c r="D1893" s="6245" t="s">
        <v>5035</v>
      </c>
      <c r="E1893" s="6245" t="s">
        <v>5036</v>
      </c>
      <c r="F1893" s="6245" t="s">
        <v>2303</v>
      </c>
      <c r="G1893" s="6245" t="s">
        <v>5037</v>
      </c>
      <c r="H1893" s="6245" t="s">
        <v>24</v>
      </c>
      <c r="I1893" s="6245" t="s">
        <v>812</v>
      </c>
    </row>
    <row customHeight="1" ht="11.25">
      <c r="A1894" s="6245" t="s">
        <v>2183</v>
      </c>
      <c r="B1894" s="6245" t="s">
        <v>14</v>
      </c>
      <c r="C1894" s="6245" t="s">
        <v>5038</v>
      </c>
      <c r="D1894" s="6245" t="s">
        <v>5039</v>
      </c>
      <c r="E1894" s="6245" t="s">
        <v>5040</v>
      </c>
      <c r="F1894" s="6245" t="s">
        <v>2303</v>
      </c>
      <c r="G1894" s="6245" t="s">
        <v>24</v>
      </c>
      <c r="H1894" s="6245" t="s">
        <v>24</v>
      </c>
      <c r="I1894" s="6245" t="s">
        <v>812</v>
      </c>
    </row>
    <row customHeight="1" ht="11.25">
      <c r="A1895" s="6245" t="s">
        <v>2183</v>
      </c>
      <c r="B1895" s="6245" t="s">
        <v>14</v>
      </c>
      <c r="C1895" s="6245" t="s">
        <v>3077</v>
      </c>
      <c r="D1895" s="6245" t="s">
        <v>3078</v>
      </c>
      <c r="E1895" s="6245" t="s">
        <v>3079</v>
      </c>
      <c r="F1895" s="6245" t="s">
        <v>2560</v>
      </c>
      <c r="G1895" s="6245" t="s">
        <v>3080</v>
      </c>
      <c r="H1895" s="6245" t="s">
        <v>3081</v>
      </c>
      <c r="I1895" s="6245" t="s">
        <v>812</v>
      </c>
    </row>
    <row customHeight="1" ht="11.25">
      <c r="A1896" s="6245" t="s">
        <v>2183</v>
      </c>
      <c r="B1896" s="6245" t="s">
        <v>14</v>
      </c>
      <c r="C1896" s="6245" t="s">
        <v>5041</v>
      </c>
      <c r="D1896" s="6245" t="s">
        <v>5042</v>
      </c>
      <c r="E1896" s="6245" t="s">
        <v>5043</v>
      </c>
      <c r="F1896" s="6245" t="s">
        <v>2647</v>
      </c>
      <c r="G1896" s="6245" t="s">
        <v>5044</v>
      </c>
      <c r="H1896" s="6245" t="s">
        <v>24</v>
      </c>
      <c r="I1896" s="6245" t="s">
        <v>812</v>
      </c>
    </row>
    <row customHeight="1" ht="11.25">
      <c r="A1897" s="6245" t="s">
        <v>2183</v>
      </c>
      <c r="B1897" s="6245" t="s">
        <v>14</v>
      </c>
      <c r="C1897" s="6245" t="s">
        <v>5045</v>
      </c>
      <c r="D1897" s="6245" t="s">
        <v>5046</v>
      </c>
      <c r="E1897" s="6245" t="s">
        <v>5047</v>
      </c>
      <c r="F1897" s="6245" t="s">
        <v>2560</v>
      </c>
      <c r="G1897" s="6245" t="s">
        <v>5048</v>
      </c>
      <c r="H1897" s="6245" t="s">
        <v>24</v>
      </c>
      <c r="I1897" s="6245" t="s">
        <v>812</v>
      </c>
    </row>
    <row customHeight="1" ht="11.25">
      <c r="A1898" s="6245" t="s">
        <v>2183</v>
      </c>
      <c r="B1898" s="6245" t="s">
        <v>14</v>
      </c>
      <c r="C1898" s="6245" t="s">
        <v>3087</v>
      </c>
      <c r="D1898" s="6245" t="s">
        <v>3088</v>
      </c>
      <c r="E1898" s="6245" t="s">
        <v>3089</v>
      </c>
      <c r="F1898" s="6245" t="s">
        <v>2586</v>
      </c>
      <c r="G1898" s="6245" t="s">
        <v>3090</v>
      </c>
      <c r="H1898" s="6245" t="s">
        <v>24</v>
      </c>
      <c r="I1898" s="6245" t="s">
        <v>812</v>
      </c>
    </row>
    <row customHeight="1" ht="11.25">
      <c r="A1899" s="6245" t="s">
        <v>2183</v>
      </c>
      <c r="B1899" s="6245" t="s">
        <v>14</v>
      </c>
      <c r="C1899" s="6245" t="s">
        <v>3091</v>
      </c>
      <c r="D1899" s="6245" t="s">
        <v>3092</v>
      </c>
      <c r="E1899" s="6245" t="s">
        <v>3093</v>
      </c>
      <c r="F1899" s="6245" t="s">
        <v>2308</v>
      </c>
      <c r="G1899" s="6245" t="s">
        <v>3094</v>
      </c>
      <c r="H1899" s="6245" t="s">
        <v>24</v>
      </c>
      <c r="I1899" s="6245" t="s">
        <v>812</v>
      </c>
    </row>
    <row customHeight="1" ht="11.25">
      <c r="A1900" s="6245" t="s">
        <v>2183</v>
      </c>
      <c r="B1900" s="6245" t="s">
        <v>14</v>
      </c>
      <c r="C1900" s="6245" t="s">
        <v>5049</v>
      </c>
      <c r="D1900" s="6245" t="s">
        <v>5050</v>
      </c>
      <c r="E1900" s="6245" t="s">
        <v>5051</v>
      </c>
      <c r="F1900" s="6245" t="s">
        <v>2278</v>
      </c>
      <c r="G1900" s="6245" t="s">
        <v>5052</v>
      </c>
      <c r="H1900" s="6245" t="s">
        <v>24</v>
      </c>
      <c r="I1900" s="6245" t="s">
        <v>812</v>
      </c>
    </row>
    <row customHeight="1" ht="11.25">
      <c r="A1901" s="6245" t="s">
        <v>2183</v>
      </c>
      <c r="B1901" s="6245" t="s">
        <v>14</v>
      </c>
      <c r="C1901" s="6245" t="s">
        <v>5053</v>
      </c>
      <c r="D1901" s="6245" t="s">
        <v>5054</v>
      </c>
      <c r="E1901" s="6245" t="s">
        <v>5055</v>
      </c>
      <c r="F1901" s="6245" t="s">
        <v>2340</v>
      </c>
      <c r="G1901" s="6245" t="s">
        <v>5056</v>
      </c>
      <c r="H1901" s="6245" t="s">
        <v>24</v>
      </c>
      <c r="I1901" s="6245" t="s">
        <v>812</v>
      </c>
    </row>
    <row customHeight="1" ht="11.25">
      <c r="A1902" s="6245" t="s">
        <v>2183</v>
      </c>
      <c r="B1902" s="6245" t="s">
        <v>14</v>
      </c>
      <c r="C1902" s="6245" t="s">
        <v>3100</v>
      </c>
      <c r="D1902" s="6245" t="s">
        <v>3101</v>
      </c>
      <c r="E1902" s="6245" t="s">
        <v>3102</v>
      </c>
      <c r="F1902" s="6245" t="s">
        <v>2586</v>
      </c>
      <c r="G1902" s="6245" t="s">
        <v>3103</v>
      </c>
      <c r="H1902" s="6245" t="s">
        <v>24</v>
      </c>
      <c r="I1902" s="6245" t="s">
        <v>812</v>
      </c>
    </row>
    <row customHeight="1" ht="11.25">
      <c r="A1903" s="6245" t="s">
        <v>2183</v>
      </c>
      <c r="B1903" s="6245" t="s">
        <v>14</v>
      </c>
      <c r="C1903" s="6245" t="s">
        <v>3104</v>
      </c>
      <c r="D1903" s="6245" t="s">
        <v>3105</v>
      </c>
      <c r="E1903" s="6245" t="s">
        <v>3106</v>
      </c>
      <c r="F1903" s="6245" t="s">
        <v>2242</v>
      </c>
      <c r="G1903" s="6245" t="s">
        <v>24</v>
      </c>
      <c r="H1903" s="6245" t="s">
        <v>24</v>
      </c>
      <c r="I1903" s="6245" t="s">
        <v>812</v>
      </c>
    </row>
    <row customHeight="1" ht="11.25">
      <c r="A1904" s="6245" t="s">
        <v>2183</v>
      </c>
      <c r="B1904" s="6245" t="s">
        <v>14</v>
      </c>
      <c r="C1904" s="6245" t="s">
        <v>5057</v>
      </c>
      <c r="D1904" s="6245" t="s">
        <v>5058</v>
      </c>
      <c r="E1904" s="6245" t="s">
        <v>5059</v>
      </c>
      <c r="F1904" s="6245" t="s">
        <v>2308</v>
      </c>
      <c r="G1904" s="6245" t="s">
        <v>24</v>
      </c>
      <c r="H1904" s="6245" t="s">
        <v>24</v>
      </c>
      <c r="I1904" s="6245" t="s">
        <v>812</v>
      </c>
    </row>
    <row customHeight="1" ht="11.25">
      <c r="A1905" s="6245" t="s">
        <v>2183</v>
      </c>
      <c r="B1905" s="6245" t="s">
        <v>14</v>
      </c>
      <c r="C1905" s="6245" t="s">
        <v>3111</v>
      </c>
      <c r="D1905" s="6245" t="s">
        <v>3112</v>
      </c>
      <c r="E1905" s="6245" t="s">
        <v>3113</v>
      </c>
      <c r="F1905" s="6245" t="s">
        <v>2560</v>
      </c>
      <c r="G1905" s="6245" t="s">
        <v>3114</v>
      </c>
      <c r="H1905" s="6245" t="s">
        <v>24</v>
      </c>
      <c r="I1905" s="6245" t="s">
        <v>812</v>
      </c>
    </row>
    <row customHeight="1" ht="11.25">
      <c r="A1906" s="6245" t="s">
        <v>2183</v>
      </c>
      <c r="B1906" s="6245" t="s">
        <v>14</v>
      </c>
      <c r="C1906" s="6245" t="s">
        <v>3115</v>
      </c>
      <c r="D1906" s="6245" t="s">
        <v>3116</v>
      </c>
      <c r="E1906" s="6245" t="s">
        <v>3117</v>
      </c>
      <c r="F1906" s="6245" t="s">
        <v>2340</v>
      </c>
      <c r="G1906" s="6245" t="s">
        <v>3118</v>
      </c>
      <c r="H1906" s="6245" t="s">
        <v>24</v>
      </c>
      <c r="I1906" s="6245" t="s">
        <v>812</v>
      </c>
    </row>
    <row customHeight="1" ht="11.25">
      <c r="A1907" s="6245" t="s">
        <v>2183</v>
      </c>
      <c r="B1907" s="6245" t="s">
        <v>14</v>
      </c>
      <c r="C1907" s="6245" t="s">
        <v>3119</v>
      </c>
      <c r="D1907" s="6245" t="s">
        <v>3120</v>
      </c>
      <c r="E1907" s="6245" t="s">
        <v>3121</v>
      </c>
      <c r="F1907" s="6245" t="s">
        <v>3122</v>
      </c>
      <c r="G1907" s="6245" t="s">
        <v>3123</v>
      </c>
      <c r="H1907" s="6245" t="s">
        <v>3124</v>
      </c>
      <c r="I1907" s="6245" t="s">
        <v>812</v>
      </c>
    </row>
    <row customHeight="1" ht="11.25">
      <c r="A1908" s="6245" t="s">
        <v>2183</v>
      </c>
      <c r="B1908" s="6245" t="s">
        <v>14</v>
      </c>
      <c r="C1908" s="6245" t="s">
        <v>5060</v>
      </c>
      <c r="D1908" s="6245" t="s">
        <v>5061</v>
      </c>
      <c r="E1908" s="6245" t="s">
        <v>5062</v>
      </c>
      <c r="F1908" s="6245" t="s">
        <v>2247</v>
      </c>
      <c r="G1908" s="6245" t="s">
        <v>5063</v>
      </c>
      <c r="H1908" s="6245" t="s">
        <v>24</v>
      </c>
      <c r="I1908" s="6245" t="s">
        <v>812</v>
      </c>
    </row>
    <row customHeight="1" ht="11.25">
      <c r="A1909" s="6245" t="s">
        <v>2183</v>
      </c>
      <c r="B1909" s="6245" t="s">
        <v>14</v>
      </c>
      <c r="C1909" s="6245" t="s">
        <v>3125</v>
      </c>
      <c r="D1909" s="6245" t="s">
        <v>3126</v>
      </c>
      <c r="E1909" s="6245" t="s">
        <v>3127</v>
      </c>
      <c r="F1909" s="6245" t="s">
        <v>3128</v>
      </c>
      <c r="G1909" s="6245" t="s">
        <v>3129</v>
      </c>
      <c r="H1909" s="6245" t="s">
        <v>24</v>
      </c>
      <c r="I1909" s="6245" t="s">
        <v>812</v>
      </c>
    </row>
    <row customHeight="1" ht="11.25">
      <c r="A1910" s="6245" t="s">
        <v>2183</v>
      </c>
      <c r="B1910" s="6245" t="s">
        <v>14</v>
      </c>
      <c r="C1910" s="6245" t="s">
        <v>3134</v>
      </c>
      <c r="D1910" s="6245" t="s">
        <v>3135</v>
      </c>
      <c r="E1910" s="6245" t="s">
        <v>3136</v>
      </c>
      <c r="F1910" s="6245" t="s">
        <v>2586</v>
      </c>
      <c r="G1910" s="6245" t="s">
        <v>3137</v>
      </c>
      <c r="H1910" s="6245" t="s">
        <v>24</v>
      </c>
      <c r="I1910" s="6245" t="s">
        <v>812</v>
      </c>
    </row>
    <row customHeight="1" ht="11.25">
      <c r="A1911" s="6245" t="s">
        <v>2183</v>
      </c>
      <c r="B1911" s="6245" t="s">
        <v>14</v>
      </c>
      <c r="C1911" s="6245" t="s">
        <v>3138</v>
      </c>
      <c r="D1911" s="6245" t="s">
        <v>3139</v>
      </c>
      <c r="E1911" s="6245" t="s">
        <v>3140</v>
      </c>
      <c r="F1911" s="6245" t="s">
        <v>3122</v>
      </c>
      <c r="G1911" s="6245" t="s">
        <v>3141</v>
      </c>
      <c r="H1911" s="6245" t="s">
        <v>24</v>
      </c>
      <c r="I1911" s="6245" t="s">
        <v>812</v>
      </c>
    </row>
    <row customHeight="1" ht="11.25">
      <c r="A1912" s="6245" t="s">
        <v>2183</v>
      </c>
      <c r="B1912" s="6245" t="s">
        <v>14</v>
      </c>
      <c r="C1912" s="6245" t="s">
        <v>3142</v>
      </c>
      <c r="D1912" s="6245" t="s">
        <v>3143</v>
      </c>
      <c r="E1912" s="6245" t="s">
        <v>3144</v>
      </c>
      <c r="F1912" s="6245" t="s">
        <v>2420</v>
      </c>
      <c r="G1912" s="6245" t="s">
        <v>3145</v>
      </c>
      <c r="H1912" s="6245" t="s">
        <v>24</v>
      </c>
      <c r="I1912" s="6245" t="s">
        <v>812</v>
      </c>
    </row>
    <row customHeight="1" ht="11.25">
      <c r="A1913" s="6245" t="s">
        <v>2183</v>
      </c>
      <c r="B1913" s="6245" t="s">
        <v>14</v>
      </c>
      <c r="C1913" s="6245" t="s">
        <v>3146</v>
      </c>
      <c r="D1913" s="6245" t="s">
        <v>3147</v>
      </c>
      <c r="E1913" s="6245" t="s">
        <v>3148</v>
      </c>
      <c r="F1913" s="6245" t="s">
        <v>3149</v>
      </c>
      <c r="G1913" s="6245" t="s">
        <v>24</v>
      </c>
      <c r="H1913" s="6245" t="s">
        <v>24</v>
      </c>
      <c r="I1913" s="6245" t="s">
        <v>812</v>
      </c>
    </row>
    <row customHeight="1" ht="11.25">
      <c r="A1914" s="6245" t="s">
        <v>2183</v>
      </c>
      <c r="B1914" s="6245" t="s">
        <v>14</v>
      </c>
      <c r="C1914" s="6245" t="s">
        <v>5064</v>
      </c>
      <c r="D1914" s="6245" t="s">
        <v>5065</v>
      </c>
      <c r="E1914" s="6245" t="s">
        <v>5066</v>
      </c>
      <c r="F1914" s="6245" t="s">
        <v>2291</v>
      </c>
      <c r="G1914" s="6245" t="s">
        <v>5067</v>
      </c>
      <c r="H1914" s="6245" t="s">
        <v>5068</v>
      </c>
      <c r="I1914" s="6245" t="s">
        <v>812</v>
      </c>
    </row>
    <row customHeight="1" ht="11.25">
      <c r="A1915" s="6245" t="s">
        <v>2183</v>
      </c>
      <c r="B1915" s="6245" t="s">
        <v>14</v>
      </c>
      <c r="C1915" s="6245" t="s">
        <v>3165</v>
      </c>
      <c r="D1915" s="6245" t="s">
        <v>3166</v>
      </c>
      <c r="E1915" s="6245" t="s">
        <v>3167</v>
      </c>
      <c r="F1915" s="6245" t="s">
        <v>2212</v>
      </c>
      <c r="G1915" s="6245" t="s">
        <v>24</v>
      </c>
      <c r="H1915" s="6245" t="s">
        <v>24</v>
      </c>
      <c r="I1915" s="6245" t="s">
        <v>812</v>
      </c>
    </row>
    <row customHeight="1" ht="11.25">
      <c r="A1916" s="6245" t="s">
        <v>2183</v>
      </c>
      <c r="B1916" s="6245" t="s">
        <v>14</v>
      </c>
      <c r="C1916" s="6245" t="s">
        <v>3168</v>
      </c>
      <c r="D1916" s="6245" t="s">
        <v>3169</v>
      </c>
      <c r="E1916" s="6245" t="s">
        <v>3170</v>
      </c>
      <c r="F1916" s="6245" t="s">
        <v>2242</v>
      </c>
      <c r="G1916" s="6245" t="s">
        <v>3171</v>
      </c>
      <c r="H1916" s="6245" t="s">
        <v>24</v>
      </c>
      <c r="I1916" s="6245" t="s">
        <v>812</v>
      </c>
    </row>
    <row customHeight="1" ht="11.25">
      <c r="A1917" s="6245" t="s">
        <v>2183</v>
      </c>
      <c r="B1917" s="6245" t="s">
        <v>14</v>
      </c>
      <c r="C1917" s="6245" t="s">
        <v>5831</v>
      </c>
      <c r="D1917" s="6245" t="s">
        <v>5832</v>
      </c>
      <c r="E1917" s="6245" t="s">
        <v>5833</v>
      </c>
      <c r="F1917" s="6245" t="s">
        <v>2237</v>
      </c>
      <c r="G1917" s="6245" t="s">
        <v>5834</v>
      </c>
      <c r="H1917" s="6245" t="s">
        <v>24</v>
      </c>
      <c r="I1917" s="6245" t="s">
        <v>812</v>
      </c>
    </row>
    <row customHeight="1" ht="11.25">
      <c r="A1918" s="6245" t="s">
        <v>2183</v>
      </c>
      <c r="B1918" s="6245" t="s">
        <v>14</v>
      </c>
      <c r="C1918" s="6245" t="s">
        <v>5069</v>
      </c>
      <c r="D1918" s="6245" t="s">
        <v>5070</v>
      </c>
      <c r="E1918" s="6245" t="s">
        <v>5071</v>
      </c>
      <c r="F1918" s="6245" t="s">
        <v>3185</v>
      </c>
      <c r="G1918" s="6245" t="s">
        <v>5072</v>
      </c>
      <c r="H1918" s="6245" t="s">
        <v>24</v>
      </c>
      <c r="I1918" s="6245" t="s">
        <v>812</v>
      </c>
    </row>
    <row customHeight="1" ht="11.25">
      <c r="A1919" s="6245" t="s">
        <v>2183</v>
      </c>
      <c r="B1919" s="6245" t="s">
        <v>14</v>
      </c>
      <c r="C1919" s="6245" t="s">
        <v>3172</v>
      </c>
      <c r="D1919" s="6245" t="s">
        <v>3173</v>
      </c>
      <c r="E1919" s="6245" t="s">
        <v>3174</v>
      </c>
      <c r="F1919" s="6245" t="s">
        <v>2385</v>
      </c>
      <c r="G1919" s="6245" t="s">
        <v>24</v>
      </c>
      <c r="H1919" s="6245" t="s">
        <v>24</v>
      </c>
      <c r="I1919" s="6245" t="s">
        <v>812</v>
      </c>
    </row>
    <row customHeight="1" ht="11.25">
      <c r="A1920" s="6245" t="s">
        <v>2183</v>
      </c>
      <c r="B1920" s="6245" t="s">
        <v>14</v>
      </c>
      <c r="C1920" s="6245" t="s">
        <v>3175</v>
      </c>
      <c r="D1920" s="6245" t="s">
        <v>3176</v>
      </c>
      <c r="E1920" s="6245" t="s">
        <v>3177</v>
      </c>
      <c r="F1920" s="6245" t="s">
        <v>2720</v>
      </c>
      <c r="G1920" s="6245" t="s">
        <v>24</v>
      </c>
      <c r="H1920" s="6245" t="s">
        <v>24</v>
      </c>
      <c r="I1920" s="6245" t="s">
        <v>812</v>
      </c>
    </row>
    <row customHeight="1" ht="11.25">
      <c r="A1921" s="6245" t="s">
        <v>2183</v>
      </c>
      <c r="B1921" s="6245" t="s">
        <v>14</v>
      </c>
      <c r="C1921" s="6245" t="s">
        <v>3178</v>
      </c>
      <c r="D1921" s="6245" t="s">
        <v>3179</v>
      </c>
      <c r="E1921" s="6245" t="s">
        <v>3180</v>
      </c>
      <c r="F1921" s="6245" t="s">
        <v>3181</v>
      </c>
      <c r="G1921" s="6245" t="s">
        <v>24</v>
      </c>
      <c r="H1921" s="6245" t="s">
        <v>24</v>
      </c>
      <c r="I1921" s="6245" t="s">
        <v>812</v>
      </c>
    </row>
    <row customHeight="1" ht="11.25">
      <c r="A1922" s="6245" t="s">
        <v>2183</v>
      </c>
      <c r="B1922" s="6245" t="s">
        <v>14</v>
      </c>
      <c r="C1922" s="6245" t="s">
        <v>3186</v>
      </c>
      <c r="D1922" s="6245" t="s">
        <v>3187</v>
      </c>
      <c r="E1922" s="6245" t="s">
        <v>3188</v>
      </c>
      <c r="F1922" s="6245" t="s">
        <v>2291</v>
      </c>
      <c r="G1922" s="6245" t="s">
        <v>24</v>
      </c>
      <c r="H1922" s="6245" t="s">
        <v>24</v>
      </c>
      <c r="I1922" s="6245" t="s">
        <v>812</v>
      </c>
    </row>
    <row customHeight="1" ht="11.25">
      <c r="A1923" s="6245" t="s">
        <v>2183</v>
      </c>
      <c r="B1923" s="6245" t="s">
        <v>14</v>
      </c>
      <c r="C1923" s="6245" t="s">
        <v>3197</v>
      </c>
      <c r="D1923" s="6245" t="s">
        <v>3198</v>
      </c>
      <c r="E1923" s="6245" t="s">
        <v>3199</v>
      </c>
      <c r="F1923" s="6245" t="s">
        <v>3200</v>
      </c>
      <c r="G1923" s="6245" t="s">
        <v>24</v>
      </c>
      <c r="H1923" s="6245" t="s">
        <v>24</v>
      </c>
      <c r="I1923" s="6245" t="s">
        <v>812</v>
      </c>
    </row>
    <row customHeight="1" ht="11.25">
      <c r="A1924" s="6245" t="s">
        <v>2183</v>
      </c>
      <c r="B1924" s="6245" t="s">
        <v>14</v>
      </c>
      <c r="C1924" s="6245" t="s">
        <v>3201</v>
      </c>
      <c r="D1924" s="6245" t="s">
        <v>3202</v>
      </c>
      <c r="E1924" s="6245" t="s">
        <v>2846</v>
      </c>
      <c r="F1924" s="6245" t="s">
        <v>3203</v>
      </c>
      <c r="G1924" s="6245" t="s">
        <v>24</v>
      </c>
      <c r="H1924" s="6245" t="s">
        <v>24</v>
      </c>
      <c r="I1924" s="6245" t="s">
        <v>812</v>
      </c>
    </row>
    <row customHeight="1" ht="11.25">
      <c r="A1925" s="6245" t="s">
        <v>2183</v>
      </c>
      <c r="B1925" s="6245" t="s">
        <v>14</v>
      </c>
      <c r="C1925" s="6245" t="s">
        <v>3204</v>
      </c>
      <c r="D1925" s="6245" t="s">
        <v>3205</v>
      </c>
      <c r="E1925" s="6245" t="s">
        <v>2846</v>
      </c>
      <c r="F1925" s="6245" t="s">
        <v>3206</v>
      </c>
      <c r="G1925" s="6245" t="s">
        <v>3207</v>
      </c>
      <c r="H1925" s="6245" t="s">
        <v>24</v>
      </c>
      <c r="I1925" s="6245" t="s">
        <v>812</v>
      </c>
    </row>
    <row customHeight="1" ht="11.25">
      <c r="A1926" s="6245" t="s">
        <v>2183</v>
      </c>
      <c r="B1926" s="6245" t="s">
        <v>14</v>
      </c>
      <c r="C1926" s="6245" t="s">
        <v>5078</v>
      </c>
      <c r="D1926" s="6245" t="s">
        <v>5079</v>
      </c>
      <c r="E1926" s="6245" t="s">
        <v>5080</v>
      </c>
      <c r="F1926" s="6245" t="s">
        <v>5081</v>
      </c>
      <c r="G1926" s="6245" t="s">
        <v>5082</v>
      </c>
      <c r="H1926" s="6245" t="s">
        <v>24</v>
      </c>
      <c r="I1926" s="6245" t="s">
        <v>812</v>
      </c>
    </row>
    <row customHeight="1" ht="11.25">
      <c r="A1927" s="6245" t="s">
        <v>2183</v>
      </c>
      <c r="B1927" s="6245" t="s">
        <v>14</v>
      </c>
      <c r="C1927" s="6245" t="s">
        <v>5083</v>
      </c>
      <c r="D1927" s="6245" t="s">
        <v>5084</v>
      </c>
      <c r="E1927" s="6245" t="s">
        <v>2846</v>
      </c>
      <c r="F1927" s="6245" t="s">
        <v>5085</v>
      </c>
      <c r="G1927" s="6245" t="s">
        <v>24</v>
      </c>
      <c r="H1927" s="6245" t="s">
        <v>24</v>
      </c>
      <c r="I1927" s="6245" t="s">
        <v>812</v>
      </c>
    </row>
    <row customHeight="1" ht="11.25">
      <c r="A1928" s="6245" t="s">
        <v>2183</v>
      </c>
      <c r="B1928" s="6245" t="s">
        <v>14</v>
      </c>
      <c r="C1928" s="6245" t="s">
        <v>3212</v>
      </c>
      <c r="D1928" s="6245" t="s">
        <v>3213</v>
      </c>
      <c r="E1928" s="6245" t="s">
        <v>3214</v>
      </c>
      <c r="F1928" s="6245" t="s">
        <v>2509</v>
      </c>
      <c r="G1928" s="6245" t="s">
        <v>3215</v>
      </c>
      <c r="H1928" s="6245" t="s">
        <v>24</v>
      </c>
      <c r="I1928" s="6245" t="s">
        <v>812</v>
      </c>
    </row>
    <row customHeight="1" ht="11.25">
      <c r="A1929" s="6245" t="s">
        <v>2183</v>
      </c>
      <c r="B1929" s="6245" t="s">
        <v>14</v>
      </c>
      <c r="C1929" s="6245" t="s">
        <v>5089</v>
      </c>
      <c r="D1929" s="6245" t="s">
        <v>5090</v>
      </c>
      <c r="E1929" s="6245" t="s">
        <v>5091</v>
      </c>
      <c r="F1929" s="6245" t="s">
        <v>2358</v>
      </c>
      <c r="G1929" s="6245" t="s">
        <v>24</v>
      </c>
      <c r="H1929" s="6245" t="s">
        <v>24</v>
      </c>
      <c r="I1929" s="6245" t="s">
        <v>812</v>
      </c>
    </row>
    <row customHeight="1" ht="11.25">
      <c r="A1930" s="6245" t="s">
        <v>2183</v>
      </c>
      <c r="B1930" s="6245" t="s">
        <v>14</v>
      </c>
      <c r="C1930" s="6245" t="s">
        <v>5092</v>
      </c>
      <c r="D1930" s="6245" t="s">
        <v>5093</v>
      </c>
      <c r="E1930" s="6245" t="s">
        <v>5094</v>
      </c>
      <c r="F1930" s="6245" t="s">
        <v>2303</v>
      </c>
      <c r="G1930" s="6245" t="s">
        <v>24</v>
      </c>
      <c r="H1930" s="6245" t="s">
        <v>24</v>
      </c>
      <c r="I1930" s="6245" t="s">
        <v>812</v>
      </c>
    </row>
    <row customHeight="1" ht="11.25">
      <c r="A1931" s="6245" t="s">
        <v>2183</v>
      </c>
      <c r="B1931" s="6245" t="s">
        <v>14</v>
      </c>
      <c r="C1931" s="6245" t="s">
        <v>5095</v>
      </c>
      <c r="D1931" s="6245" t="s">
        <v>5096</v>
      </c>
      <c r="E1931" s="6245" t="s">
        <v>5097</v>
      </c>
      <c r="F1931" s="6245" t="s">
        <v>2369</v>
      </c>
      <c r="G1931" s="6245" t="s">
        <v>24</v>
      </c>
      <c r="H1931" s="6245" t="s">
        <v>24</v>
      </c>
      <c r="I1931" s="6245" t="s">
        <v>812</v>
      </c>
    </row>
    <row customHeight="1" ht="11.25">
      <c r="A1932" s="6245" t="s">
        <v>2183</v>
      </c>
      <c r="B1932" s="6245" t="s">
        <v>14</v>
      </c>
      <c r="C1932" s="6245" t="s">
        <v>5098</v>
      </c>
      <c r="D1932" s="6245" t="s">
        <v>5099</v>
      </c>
      <c r="E1932" s="6245" t="s">
        <v>5100</v>
      </c>
      <c r="F1932" s="6245" t="s">
        <v>2303</v>
      </c>
      <c r="G1932" s="6245" t="s">
        <v>24</v>
      </c>
      <c r="H1932" s="6245" t="s">
        <v>5101</v>
      </c>
      <c r="I1932" s="6245" t="s">
        <v>812</v>
      </c>
    </row>
    <row customHeight="1" ht="11.25">
      <c r="A1933" s="6245" t="s">
        <v>2183</v>
      </c>
      <c r="B1933" s="6245" t="s">
        <v>14</v>
      </c>
      <c r="C1933" s="6245" t="s">
        <v>5105</v>
      </c>
      <c r="D1933" s="6245" t="s">
        <v>5106</v>
      </c>
      <c r="E1933" s="6245" t="s">
        <v>5107</v>
      </c>
      <c r="F1933" s="6245" t="s">
        <v>5081</v>
      </c>
      <c r="G1933" s="6245" t="s">
        <v>24</v>
      </c>
      <c r="H1933" s="6245" t="s">
        <v>24</v>
      </c>
      <c r="I1933" s="6245" t="s">
        <v>812</v>
      </c>
    </row>
    <row customHeight="1" ht="11.25">
      <c r="A1934" s="6245" t="s">
        <v>2183</v>
      </c>
      <c r="B1934" s="6245" t="s">
        <v>14</v>
      </c>
      <c r="C1934" s="6245" t="s">
        <v>3232</v>
      </c>
      <c r="D1934" s="6245" t="s">
        <v>3233</v>
      </c>
      <c r="E1934" s="6245" t="s">
        <v>3234</v>
      </c>
      <c r="F1934" s="6245" t="s">
        <v>2452</v>
      </c>
      <c r="G1934" s="6245" t="s">
        <v>24</v>
      </c>
      <c r="H1934" s="6245" t="s">
        <v>24</v>
      </c>
      <c r="I1934" s="6245" t="s">
        <v>812</v>
      </c>
    </row>
    <row customHeight="1" ht="11.25">
      <c r="A1935" s="6245" t="s">
        <v>2183</v>
      </c>
      <c r="B1935" s="6245" t="s">
        <v>14</v>
      </c>
      <c r="C1935" s="6245" t="s">
        <v>5114</v>
      </c>
      <c r="D1935" s="6245" t="s">
        <v>5115</v>
      </c>
      <c r="E1935" s="6245" t="s">
        <v>5116</v>
      </c>
      <c r="F1935" s="6245" t="s">
        <v>5117</v>
      </c>
      <c r="G1935" s="6245" t="s">
        <v>24</v>
      </c>
      <c r="H1935" s="6245" t="s">
        <v>24</v>
      </c>
      <c r="I1935" s="6245" t="s">
        <v>812</v>
      </c>
    </row>
    <row customHeight="1" ht="11.25">
      <c r="A1936" s="6245" t="s">
        <v>2183</v>
      </c>
      <c r="B1936" s="6245" t="s">
        <v>14</v>
      </c>
      <c r="C1936" s="6245" t="s">
        <v>5835</v>
      </c>
      <c r="D1936" s="6245" t="s">
        <v>5836</v>
      </c>
      <c r="E1936" s="6245" t="s">
        <v>5837</v>
      </c>
      <c r="F1936" s="6245" t="s">
        <v>2268</v>
      </c>
      <c r="G1936" s="6245" t="s">
        <v>5753</v>
      </c>
      <c r="H1936" s="6245" t="s">
        <v>24</v>
      </c>
      <c r="I1936" s="6245" t="s">
        <v>812</v>
      </c>
    </row>
    <row customHeight="1" ht="11.25">
      <c r="A1937" s="6245" t="s">
        <v>2183</v>
      </c>
      <c r="B1937" s="6245" t="s">
        <v>14</v>
      </c>
      <c r="C1937" s="6245" t="s">
        <v>3238</v>
      </c>
      <c r="D1937" s="6245" t="s">
        <v>3239</v>
      </c>
      <c r="E1937" s="6245" t="s">
        <v>3240</v>
      </c>
      <c r="F1937" s="6245" t="s">
        <v>2197</v>
      </c>
      <c r="G1937" s="6245" t="s">
        <v>3241</v>
      </c>
      <c r="H1937" s="6245" t="s">
        <v>24</v>
      </c>
      <c r="I1937" s="6245" t="s">
        <v>812</v>
      </c>
    </row>
    <row customHeight="1" ht="11.25">
      <c r="A1938" s="6245" t="s">
        <v>2183</v>
      </c>
      <c r="B1938" s="6245" t="s">
        <v>14</v>
      </c>
      <c r="C1938" s="6245" t="s">
        <v>5118</v>
      </c>
      <c r="D1938" s="6245" t="s">
        <v>5119</v>
      </c>
      <c r="E1938" s="6245" t="s">
        <v>5120</v>
      </c>
      <c r="F1938" s="6245" t="s">
        <v>2197</v>
      </c>
      <c r="G1938" s="6245" t="s">
        <v>24</v>
      </c>
      <c r="H1938" s="6245" t="s">
        <v>24</v>
      </c>
      <c r="I1938" s="6245" t="s">
        <v>812</v>
      </c>
    </row>
    <row customHeight="1" ht="11.25">
      <c r="A1939" s="6245" t="s">
        <v>2183</v>
      </c>
      <c r="B1939" s="6245" t="s">
        <v>14</v>
      </c>
      <c r="C1939" s="6245" t="s">
        <v>3249</v>
      </c>
      <c r="D1939" s="6245" t="s">
        <v>3250</v>
      </c>
      <c r="E1939" s="6245" t="s">
        <v>3251</v>
      </c>
      <c r="F1939" s="6245" t="s">
        <v>2647</v>
      </c>
      <c r="G1939" s="6245" t="s">
        <v>24</v>
      </c>
      <c r="H1939" s="6245" t="s">
        <v>24</v>
      </c>
      <c r="I1939" s="6245" t="s">
        <v>812</v>
      </c>
    </row>
    <row customHeight="1" ht="11.25">
      <c r="A1940" s="6245" t="s">
        <v>2183</v>
      </c>
      <c r="B1940" s="6245" t="s">
        <v>14</v>
      </c>
      <c r="C1940" s="6245" t="s">
        <v>5838</v>
      </c>
      <c r="D1940" s="6245" t="s">
        <v>5839</v>
      </c>
      <c r="E1940" s="6245" t="s">
        <v>5840</v>
      </c>
      <c r="F1940" s="6245" t="s">
        <v>2627</v>
      </c>
      <c r="G1940" s="6245" t="s">
        <v>24</v>
      </c>
      <c r="H1940" s="6245" t="s">
        <v>24</v>
      </c>
      <c r="I1940" s="6245" t="s">
        <v>812</v>
      </c>
    </row>
    <row customHeight="1" ht="11.25">
      <c r="A1941" s="6245" t="s">
        <v>2183</v>
      </c>
      <c r="B1941" s="6245" t="s">
        <v>14</v>
      </c>
      <c r="C1941" s="6245" t="s">
        <v>3252</v>
      </c>
      <c r="D1941" s="6245" t="s">
        <v>3253</v>
      </c>
      <c r="E1941" s="6245" t="s">
        <v>3254</v>
      </c>
      <c r="F1941" s="6245" t="s">
        <v>2212</v>
      </c>
      <c r="G1941" s="6245" t="s">
        <v>24</v>
      </c>
      <c r="H1941" s="6245" t="s">
        <v>24</v>
      </c>
      <c r="I1941" s="6245" t="s">
        <v>812</v>
      </c>
    </row>
    <row customHeight="1" ht="11.25">
      <c r="A1942" s="6245" t="s">
        <v>2183</v>
      </c>
      <c r="B1942" s="6245" t="s">
        <v>14</v>
      </c>
      <c r="C1942" s="6245" t="s">
        <v>5129</v>
      </c>
      <c r="D1942" s="6245" t="s">
        <v>5130</v>
      </c>
      <c r="E1942" s="6245" t="s">
        <v>5131</v>
      </c>
      <c r="F1942" s="6245" t="s">
        <v>2358</v>
      </c>
      <c r="G1942" s="6245" t="s">
        <v>24</v>
      </c>
      <c r="H1942" s="6245" t="s">
        <v>24</v>
      </c>
      <c r="I1942" s="6245" t="s">
        <v>812</v>
      </c>
    </row>
    <row customHeight="1" ht="11.25">
      <c r="A1943" s="6245" t="s">
        <v>2183</v>
      </c>
      <c r="B1943" s="6245" t="s">
        <v>14</v>
      </c>
      <c r="C1943" s="6245" t="s">
        <v>5841</v>
      </c>
      <c r="D1943" s="6245" t="s">
        <v>5842</v>
      </c>
      <c r="E1943" s="6245" t="s">
        <v>5843</v>
      </c>
      <c r="F1943" s="6245" t="s">
        <v>2733</v>
      </c>
      <c r="G1943" s="6245" t="s">
        <v>24</v>
      </c>
      <c r="H1943" s="6245" t="s">
        <v>24</v>
      </c>
      <c r="I1943" s="6245" t="s">
        <v>812</v>
      </c>
    </row>
    <row customHeight="1" ht="11.25">
      <c r="A1944" s="6245" t="s">
        <v>2183</v>
      </c>
      <c r="B1944" s="6245" t="s">
        <v>14</v>
      </c>
      <c r="C1944" s="6245" t="s">
        <v>5844</v>
      </c>
      <c r="D1944" s="6245" t="s">
        <v>5845</v>
      </c>
      <c r="E1944" s="6245" t="s">
        <v>5846</v>
      </c>
      <c r="F1944" s="6245" t="s">
        <v>2212</v>
      </c>
      <c r="G1944" s="6245" t="s">
        <v>24</v>
      </c>
      <c r="H1944" s="6245" t="s">
        <v>24</v>
      </c>
      <c r="I1944" s="6245" t="s">
        <v>812</v>
      </c>
    </row>
    <row customHeight="1" ht="11.25">
      <c r="A1945" s="6245" t="s">
        <v>2183</v>
      </c>
      <c r="B1945" s="6245" t="s">
        <v>14</v>
      </c>
      <c r="C1945" s="6245" t="s">
        <v>3263</v>
      </c>
      <c r="D1945" s="6245" t="s">
        <v>3264</v>
      </c>
      <c r="E1945" s="6245" t="s">
        <v>3265</v>
      </c>
      <c r="F1945" s="6245" t="s">
        <v>2385</v>
      </c>
      <c r="G1945" s="6245" t="s">
        <v>3266</v>
      </c>
      <c r="H1945" s="6245" t="s">
        <v>24</v>
      </c>
      <c r="I1945" s="6245" t="s">
        <v>812</v>
      </c>
    </row>
    <row customHeight="1" ht="11.25">
      <c r="A1946" s="6245" t="s">
        <v>2183</v>
      </c>
      <c r="B1946" s="6245" t="s">
        <v>14</v>
      </c>
      <c r="C1946" s="6245" t="s">
        <v>5847</v>
      </c>
      <c r="D1946" s="6245" t="s">
        <v>5848</v>
      </c>
      <c r="E1946" s="6245" t="s">
        <v>5849</v>
      </c>
      <c r="F1946" s="6245" t="s">
        <v>2402</v>
      </c>
      <c r="G1946" s="6245" t="s">
        <v>5850</v>
      </c>
      <c r="H1946" s="6245" t="s">
        <v>24</v>
      </c>
      <c r="I1946" s="6245" t="s">
        <v>812</v>
      </c>
    </row>
    <row customHeight="1" ht="11.25">
      <c r="A1947" s="6245" t="s">
        <v>2183</v>
      </c>
      <c r="B1947" s="6245" t="s">
        <v>14</v>
      </c>
      <c r="C1947" s="6245" t="s">
        <v>3270</v>
      </c>
      <c r="D1947" s="6245" t="s">
        <v>3271</v>
      </c>
      <c r="E1947" s="6245" t="s">
        <v>3272</v>
      </c>
      <c r="F1947" s="6245" t="s">
        <v>3273</v>
      </c>
      <c r="G1947" s="6245" t="s">
        <v>24</v>
      </c>
      <c r="H1947" s="6245" t="s">
        <v>24</v>
      </c>
      <c r="I1947" s="6245" t="s">
        <v>812</v>
      </c>
    </row>
    <row customHeight="1" ht="11.25">
      <c r="A1948" s="6245" t="s">
        <v>2183</v>
      </c>
      <c r="B1948" s="6245" t="s">
        <v>14</v>
      </c>
      <c r="C1948" s="6245" t="s">
        <v>3274</v>
      </c>
      <c r="D1948" s="6245" t="s">
        <v>3275</v>
      </c>
      <c r="E1948" s="6245" t="s">
        <v>3276</v>
      </c>
      <c r="F1948" s="6245" t="s">
        <v>2560</v>
      </c>
      <c r="G1948" s="6245" t="s">
        <v>3277</v>
      </c>
      <c r="H1948" s="6245" t="s">
        <v>24</v>
      </c>
      <c r="I1948" s="6245" t="s">
        <v>812</v>
      </c>
    </row>
    <row customHeight="1" ht="11.25">
      <c r="A1949" s="6245" t="s">
        <v>2183</v>
      </c>
      <c r="B1949" s="6245" t="s">
        <v>14</v>
      </c>
      <c r="C1949" s="6245" t="s">
        <v>3278</v>
      </c>
      <c r="D1949" s="6245" t="s">
        <v>3279</v>
      </c>
      <c r="E1949" s="6245" t="s">
        <v>3280</v>
      </c>
      <c r="F1949" s="6245" t="s">
        <v>2212</v>
      </c>
      <c r="G1949" s="6245" t="s">
        <v>24</v>
      </c>
      <c r="H1949" s="6245" t="s">
        <v>24</v>
      </c>
      <c r="I1949" s="6245" t="s">
        <v>812</v>
      </c>
    </row>
    <row customHeight="1" ht="11.25">
      <c r="A1950" s="6245" t="s">
        <v>2183</v>
      </c>
      <c r="B1950" s="6245" t="s">
        <v>14</v>
      </c>
      <c r="C1950" s="6245" t="s">
        <v>3284</v>
      </c>
      <c r="D1950" s="6245" t="s">
        <v>3285</v>
      </c>
      <c r="E1950" s="6245" t="s">
        <v>3286</v>
      </c>
      <c r="F1950" s="6245" t="s">
        <v>2212</v>
      </c>
      <c r="G1950" s="6245" t="s">
        <v>24</v>
      </c>
      <c r="H1950" s="6245" t="s">
        <v>24</v>
      </c>
      <c r="I1950" s="6245" t="s">
        <v>812</v>
      </c>
    </row>
    <row customHeight="1" ht="11.25">
      <c r="A1951" s="6245" t="s">
        <v>2183</v>
      </c>
      <c r="B1951" s="6245" t="s">
        <v>14</v>
      </c>
      <c r="C1951" s="6245" t="s">
        <v>3287</v>
      </c>
      <c r="D1951" s="6245" t="s">
        <v>3288</v>
      </c>
      <c r="E1951" s="6245" t="s">
        <v>3289</v>
      </c>
      <c r="F1951" s="6245" t="s">
        <v>2402</v>
      </c>
      <c r="G1951" s="6245" t="s">
        <v>24</v>
      </c>
      <c r="H1951" s="6245" t="s">
        <v>24</v>
      </c>
      <c r="I1951" s="6245" t="s">
        <v>812</v>
      </c>
    </row>
    <row customHeight="1" ht="11.25">
      <c r="A1952" s="6245" t="s">
        <v>2183</v>
      </c>
      <c r="B1952" s="6245" t="s">
        <v>14</v>
      </c>
      <c r="C1952" s="6245" t="s">
        <v>3293</v>
      </c>
      <c r="D1952" s="6245" t="s">
        <v>3294</v>
      </c>
      <c r="E1952" s="6245" t="s">
        <v>3295</v>
      </c>
      <c r="F1952" s="6245" t="s">
        <v>2303</v>
      </c>
      <c r="G1952" s="6245" t="s">
        <v>3296</v>
      </c>
      <c r="H1952" s="6245" t="s">
        <v>24</v>
      </c>
      <c r="I1952" s="6245" t="s">
        <v>812</v>
      </c>
    </row>
    <row customHeight="1" ht="11.25">
      <c r="A1953" s="6245" t="s">
        <v>2183</v>
      </c>
      <c r="B1953" s="6245" t="s">
        <v>14</v>
      </c>
      <c r="C1953" s="6245" t="s">
        <v>5138</v>
      </c>
      <c r="D1953" s="6245" t="s">
        <v>5139</v>
      </c>
      <c r="E1953" s="6245" t="s">
        <v>5140</v>
      </c>
      <c r="F1953" s="6245" t="s">
        <v>2197</v>
      </c>
      <c r="G1953" s="6245" t="s">
        <v>2656</v>
      </c>
      <c r="H1953" s="6245" t="s">
        <v>24</v>
      </c>
      <c r="I1953" s="6245" t="s">
        <v>812</v>
      </c>
    </row>
    <row customHeight="1" ht="11.25">
      <c r="A1954" s="6245" t="s">
        <v>2183</v>
      </c>
      <c r="B1954" s="6245" t="s">
        <v>14</v>
      </c>
      <c r="C1954" s="6245" t="s">
        <v>5141</v>
      </c>
      <c r="D1954" s="6245" t="s">
        <v>5142</v>
      </c>
      <c r="E1954" s="6245" t="s">
        <v>5143</v>
      </c>
      <c r="F1954" s="6245" t="s">
        <v>2452</v>
      </c>
      <c r="G1954" s="6245" t="s">
        <v>24</v>
      </c>
      <c r="H1954" s="6245" t="s">
        <v>24</v>
      </c>
      <c r="I1954" s="6245" t="s">
        <v>812</v>
      </c>
    </row>
    <row customHeight="1" ht="11.25">
      <c r="A1955" s="6245" t="s">
        <v>2183</v>
      </c>
      <c r="B1955" s="6245" t="s">
        <v>14</v>
      </c>
      <c r="C1955" s="6245" t="s">
        <v>3300</v>
      </c>
      <c r="D1955" s="6245" t="s">
        <v>3301</v>
      </c>
      <c r="E1955" s="6245" t="s">
        <v>3302</v>
      </c>
      <c r="F1955" s="6245" t="s">
        <v>3075</v>
      </c>
      <c r="G1955" s="6245" t="s">
        <v>24</v>
      </c>
      <c r="H1955" s="6245" t="s">
        <v>24</v>
      </c>
      <c r="I1955" s="6245" t="s">
        <v>812</v>
      </c>
    </row>
    <row customHeight="1" ht="11.25">
      <c r="A1956" s="6245" t="s">
        <v>2183</v>
      </c>
      <c r="B1956" s="6245" t="s">
        <v>14</v>
      </c>
      <c r="C1956" s="6245" t="s">
        <v>3303</v>
      </c>
      <c r="D1956" s="6245" t="s">
        <v>3304</v>
      </c>
      <c r="E1956" s="6245" t="s">
        <v>3305</v>
      </c>
      <c r="F1956" s="6245" t="s">
        <v>2197</v>
      </c>
      <c r="G1956" s="6245" t="s">
        <v>24</v>
      </c>
      <c r="H1956" s="6245" t="s">
        <v>24</v>
      </c>
      <c r="I1956" s="6245" t="s">
        <v>812</v>
      </c>
    </row>
    <row customHeight="1" ht="11.25">
      <c r="A1957" s="6245" t="s">
        <v>2183</v>
      </c>
      <c r="B1957" s="6245" t="s">
        <v>14</v>
      </c>
      <c r="C1957" s="6245" t="s">
        <v>3315</v>
      </c>
      <c r="D1957" s="6245" t="s">
        <v>3316</v>
      </c>
      <c r="E1957" s="6245" t="s">
        <v>3317</v>
      </c>
      <c r="F1957" s="6245" t="s">
        <v>3318</v>
      </c>
      <c r="G1957" s="6245" t="s">
        <v>24</v>
      </c>
      <c r="H1957" s="6245" t="s">
        <v>24</v>
      </c>
      <c r="I1957" s="6245" t="s">
        <v>812</v>
      </c>
    </row>
    <row customHeight="1" ht="11.25">
      <c r="A1958" s="6245" t="s">
        <v>2183</v>
      </c>
      <c r="B1958" s="6245" t="s">
        <v>14</v>
      </c>
      <c r="C1958" s="6245" t="s">
        <v>5144</v>
      </c>
      <c r="D1958" s="6245" t="s">
        <v>5145</v>
      </c>
      <c r="E1958" s="6245" t="s">
        <v>2846</v>
      </c>
      <c r="F1958" s="6245" t="s">
        <v>5146</v>
      </c>
      <c r="G1958" s="6245" t="s">
        <v>5147</v>
      </c>
      <c r="H1958" s="6245" t="s">
        <v>24</v>
      </c>
      <c r="I1958" s="6245" t="s">
        <v>812</v>
      </c>
    </row>
    <row customHeight="1" ht="11.25">
      <c r="A1959" s="6245" t="s">
        <v>2183</v>
      </c>
      <c r="B1959" s="6245" t="s">
        <v>14</v>
      </c>
      <c r="C1959" s="6245" t="s">
        <v>3329</v>
      </c>
      <c r="D1959" s="6245" t="s">
        <v>3330</v>
      </c>
      <c r="E1959" s="6245" t="s">
        <v>3331</v>
      </c>
      <c r="F1959" s="6245" t="s">
        <v>2268</v>
      </c>
      <c r="G1959" s="6245" t="s">
        <v>3332</v>
      </c>
      <c r="H1959" s="6245" t="s">
        <v>24</v>
      </c>
      <c r="I1959" s="6245" t="s">
        <v>812</v>
      </c>
    </row>
    <row customHeight="1" ht="11.25">
      <c r="A1960" s="6245" t="s">
        <v>2183</v>
      </c>
      <c r="B1960" s="6245" t="s">
        <v>14</v>
      </c>
      <c r="C1960" s="6245" t="s">
        <v>5160</v>
      </c>
      <c r="D1960" s="6245" t="s">
        <v>5161</v>
      </c>
      <c r="E1960" s="6245" t="s">
        <v>5162</v>
      </c>
      <c r="F1960" s="6245" t="s">
        <v>2212</v>
      </c>
      <c r="G1960" s="6245" t="s">
        <v>24</v>
      </c>
      <c r="H1960" s="6245" t="s">
        <v>24</v>
      </c>
      <c r="I1960" s="6245" t="s">
        <v>812</v>
      </c>
    </row>
    <row customHeight="1" ht="11.25">
      <c r="A1961" s="6245" t="s">
        <v>2183</v>
      </c>
      <c r="B1961" s="6245" t="s">
        <v>14</v>
      </c>
      <c r="C1961" s="6245" t="s">
        <v>5163</v>
      </c>
      <c r="D1961" s="6245" t="s">
        <v>5164</v>
      </c>
      <c r="E1961" s="6245" t="s">
        <v>5165</v>
      </c>
      <c r="F1961" s="6245" t="s">
        <v>2237</v>
      </c>
      <c r="G1961" s="6245" t="s">
        <v>24</v>
      </c>
      <c r="H1961" s="6245" t="s">
        <v>24</v>
      </c>
      <c r="I1961" s="6245" t="s">
        <v>812</v>
      </c>
    </row>
    <row customHeight="1" ht="11.25">
      <c r="A1962" s="6245" t="s">
        <v>2183</v>
      </c>
      <c r="B1962" s="6245" t="s">
        <v>14</v>
      </c>
      <c r="C1962" s="6245" t="s">
        <v>5169</v>
      </c>
      <c r="D1962" s="6245" t="s">
        <v>5170</v>
      </c>
      <c r="E1962" s="6245" t="s">
        <v>5171</v>
      </c>
      <c r="F1962" s="6245" t="s">
        <v>3697</v>
      </c>
      <c r="G1962" s="6245" t="s">
        <v>24</v>
      </c>
      <c r="H1962" s="6245" t="s">
        <v>24</v>
      </c>
      <c r="I1962" s="6245" t="s">
        <v>812</v>
      </c>
    </row>
    <row customHeight="1" ht="11.25">
      <c r="A1963" s="6245" t="s">
        <v>2183</v>
      </c>
      <c r="B1963" s="6245" t="s">
        <v>14</v>
      </c>
      <c r="C1963" s="6245" t="s">
        <v>5172</v>
      </c>
      <c r="D1963" s="6245" t="s">
        <v>5173</v>
      </c>
      <c r="E1963" s="6245" t="s">
        <v>5174</v>
      </c>
      <c r="F1963" s="6245" t="s">
        <v>2523</v>
      </c>
      <c r="G1963" s="6245" t="s">
        <v>24</v>
      </c>
      <c r="H1963" s="6245" t="s">
        <v>24</v>
      </c>
      <c r="I1963" s="6245" t="s">
        <v>812</v>
      </c>
    </row>
    <row customHeight="1" ht="11.25">
      <c r="A1964" s="6245" t="s">
        <v>2183</v>
      </c>
      <c r="B1964" s="6245" t="s">
        <v>14</v>
      </c>
      <c r="C1964" s="6245" t="s">
        <v>5851</v>
      </c>
      <c r="D1964" s="6245" t="s">
        <v>5852</v>
      </c>
      <c r="E1964" s="6245" t="s">
        <v>5853</v>
      </c>
      <c r="F1964" s="6245" t="s">
        <v>2407</v>
      </c>
      <c r="G1964" s="6245" t="s">
        <v>24</v>
      </c>
      <c r="H1964" s="6245" t="s">
        <v>24</v>
      </c>
      <c r="I1964" s="6245" t="s">
        <v>812</v>
      </c>
    </row>
    <row customHeight="1" ht="11.25">
      <c r="A1965" s="6245" t="s">
        <v>2183</v>
      </c>
      <c r="B1965" s="6245" t="s">
        <v>14</v>
      </c>
      <c r="C1965" s="6245" t="s">
        <v>3378</v>
      </c>
      <c r="D1965" s="6245" t="s">
        <v>3379</v>
      </c>
      <c r="E1965" s="6245" t="s">
        <v>3380</v>
      </c>
      <c r="F1965" s="6245" t="s">
        <v>2452</v>
      </c>
      <c r="G1965" s="6245" t="s">
        <v>2515</v>
      </c>
      <c r="H1965" s="6245" t="s">
        <v>24</v>
      </c>
      <c r="I1965" s="6245" t="s">
        <v>812</v>
      </c>
    </row>
    <row customHeight="1" ht="11.25">
      <c r="A1966" s="6245" t="s">
        <v>2183</v>
      </c>
      <c r="B1966" s="6245" t="s">
        <v>14</v>
      </c>
      <c r="C1966" s="6245" t="s">
        <v>3385</v>
      </c>
      <c r="D1966" s="6245" t="s">
        <v>3386</v>
      </c>
      <c r="E1966" s="6245" t="s">
        <v>3387</v>
      </c>
      <c r="F1966" s="6245" t="s">
        <v>2278</v>
      </c>
      <c r="G1966" s="6245" t="s">
        <v>3388</v>
      </c>
      <c r="H1966" s="6245" t="s">
        <v>24</v>
      </c>
      <c r="I1966" s="6245" t="s">
        <v>812</v>
      </c>
    </row>
    <row customHeight="1" ht="11.25">
      <c r="A1967" s="6245" t="s">
        <v>2183</v>
      </c>
      <c r="B1967" s="6245" t="s">
        <v>14</v>
      </c>
      <c r="C1967" s="6245" t="s">
        <v>5181</v>
      </c>
      <c r="D1967" s="6245" t="s">
        <v>5182</v>
      </c>
      <c r="E1967" s="6245" t="s">
        <v>5183</v>
      </c>
      <c r="F1967" s="6245" t="s">
        <v>2303</v>
      </c>
      <c r="G1967" s="6245" t="s">
        <v>24</v>
      </c>
      <c r="H1967" s="6245" t="s">
        <v>24</v>
      </c>
      <c r="I1967" s="6245" t="s">
        <v>812</v>
      </c>
    </row>
    <row customHeight="1" ht="11.25">
      <c r="A1968" s="6245" t="s">
        <v>2183</v>
      </c>
      <c r="B1968" s="6245" t="s">
        <v>14</v>
      </c>
      <c r="C1968" s="6245" t="s">
        <v>3401</v>
      </c>
      <c r="D1968" s="6245" t="s">
        <v>3402</v>
      </c>
      <c r="E1968" s="6245" t="s">
        <v>3403</v>
      </c>
      <c r="F1968" s="6245" t="s">
        <v>2452</v>
      </c>
      <c r="G1968" s="6245" t="s">
        <v>3404</v>
      </c>
      <c r="H1968" s="6245" t="s">
        <v>24</v>
      </c>
      <c r="I1968" s="6245" t="s">
        <v>812</v>
      </c>
    </row>
    <row customHeight="1" ht="11.25">
      <c r="A1969" s="6245" t="s">
        <v>2183</v>
      </c>
      <c r="B1969" s="6245" t="s">
        <v>14</v>
      </c>
      <c r="C1969" s="6245" t="s">
        <v>5854</v>
      </c>
      <c r="D1969" s="6245" t="s">
        <v>5855</v>
      </c>
      <c r="E1969" s="6245" t="s">
        <v>5856</v>
      </c>
      <c r="F1969" s="6245" t="s">
        <v>2627</v>
      </c>
      <c r="G1969" s="6245" t="s">
        <v>24</v>
      </c>
      <c r="H1969" s="6245" t="s">
        <v>24</v>
      </c>
      <c r="I1969" s="6245" t="s">
        <v>812</v>
      </c>
    </row>
    <row customHeight="1" ht="11.25">
      <c r="A1970" s="6245" t="s">
        <v>2183</v>
      </c>
      <c r="B1970" s="6245" t="s">
        <v>14</v>
      </c>
      <c r="C1970" s="6245" t="s">
        <v>5191</v>
      </c>
      <c r="D1970" s="6245" t="s">
        <v>5192</v>
      </c>
      <c r="E1970" s="6245" t="s">
        <v>5193</v>
      </c>
      <c r="F1970" s="6245" t="s">
        <v>4784</v>
      </c>
      <c r="G1970" s="6245" t="s">
        <v>24</v>
      </c>
      <c r="H1970" s="6245" t="s">
        <v>24</v>
      </c>
      <c r="I1970" s="6245" t="s">
        <v>812</v>
      </c>
    </row>
    <row customHeight="1" ht="11.25">
      <c r="A1971" s="6245" t="s">
        <v>2183</v>
      </c>
      <c r="B1971" s="6245" t="s">
        <v>14</v>
      </c>
      <c r="C1971" s="6245" t="s">
        <v>5857</v>
      </c>
      <c r="D1971" s="6245" t="s">
        <v>5858</v>
      </c>
      <c r="E1971" s="6245" t="s">
        <v>5859</v>
      </c>
      <c r="F1971" s="6245" t="s">
        <v>3122</v>
      </c>
      <c r="G1971" s="6245" t="s">
        <v>24</v>
      </c>
      <c r="H1971" s="6245" t="s">
        <v>24</v>
      </c>
      <c r="I1971" s="6245" t="s">
        <v>812</v>
      </c>
    </row>
    <row customHeight="1" ht="11.25">
      <c r="A1972" s="6245" t="s">
        <v>2183</v>
      </c>
      <c r="B1972" s="6245" t="s">
        <v>14</v>
      </c>
      <c r="C1972" s="6245" t="s">
        <v>3408</v>
      </c>
      <c r="D1972" s="6245" t="s">
        <v>3409</v>
      </c>
      <c r="E1972" s="6245" t="s">
        <v>3410</v>
      </c>
      <c r="F1972" s="6245" t="s">
        <v>2202</v>
      </c>
      <c r="G1972" s="6245" t="s">
        <v>3411</v>
      </c>
      <c r="H1972" s="6245" t="s">
        <v>24</v>
      </c>
      <c r="I1972" s="6245" t="s">
        <v>812</v>
      </c>
    </row>
    <row customHeight="1" ht="11.25">
      <c r="A1973" s="6245" t="s">
        <v>2183</v>
      </c>
      <c r="B1973" s="6245" t="s">
        <v>14</v>
      </c>
      <c r="C1973" s="6245" t="s">
        <v>3419</v>
      </c>
      <c r="D1973" s="6245" t="s">
        <v>3420</v>
      </c>
      <c r="E1973" s="6245" t="s">
        <v>3421</v>
      </c>
      <c r="F1973" s="6245" t="s">
        <v>2278</v>
      </c>
      <c r="G1973" s="6245" t="s">
        <v>24</v>
      </c>
      <c r="H1973" s="6245" t="s">
        <v>24</v>
      </c>
      <c r="I1973" s="6245" t="s">
        <v>812</v>
      </c>
    </row>
    <row customHeight="1" ht="11.25">
      <c r="A1974" s="6245" t="s">
        <v>2183</v>
      </c>
      <c r="B1974" s="6245" t="s">
        <v>14</v>
      </c>
      <c r="C1974" s="6245" t="s">
        <v>5860</v>
      </c>
      <c r="D1974" s="6245" t="s">
        <v>5861</v>
      </c>
      <c r="E1974" s="6245" t="s">
        <v>5862</v>
      </c>
      <c r="F1974" s="6245" t="s">
        <v>2560</v>
      </c>
      <c r="G1974" s="6245" t="s">
        <v>24</v>
      </c>
      <c r="H1974" s="6245" t="s">
        <v>24</v>
      </c>
      <c r="I1974" s="6245" t="s">
        <v>812</v>
      </c>
    </row>
    <row customHeight="1" ht="11.25">
      <c r="A1975" s="6245" t="s">
        <v>2183</v>
      </c>
      <c r="B1975" s="6245" t="s">
        <v>14</v>
      </c>
      <c r="C1975" s="6245" t="s">
        <v>3425</v>
      </c>
      <c r="D1975" s="6245" t="s">
        <v>3426</v>
      </c>
      <c r="E1975" s="6245" t="s">
        <v>3427</v>
      </c>
      <c r="F1975" s="6245" t="s">
        <v>2217</v>
      </c>
      <c r="G1975" s="6245" t="s">
        <v>2332</v>
      </c>
      <c r="H1975" s="6245" t="s">
        <v>24</v>
      </c>
      <c r="I1975" s="6245" t="s">
        <v>812</v>
      </c>
    </row>
    <row customHeight="1" ht="11.25">
      <c r="A1976" s="6245" t="s">
        <v>2183</v>
      </c>
      <c r="B1976" s="6245" t="s">
        <v>14</v>
      </c>
      <c r="C1976" s="6245" t="s">
        <v>3428</v>
      </c>
      <c r="D1976" s="6245" t="s">
        <v>3426</v>
      </c>
      <c r="E1976" s="6245" t="s">
        <v>3429</v>
      </c>
      <c r="F1976" s="6245" t="s">
        <v>2212</v>
      </c>
      <c r="G1976" s="6245" t="s">
        <v>24</v>
      </c>
      <c r="H1976" s="6245" t="s">
        <v>24</v>
      </c>
      <c r="I1976" s="6245" t="s">
        <v>812</v>
      </c>
    </row>
    <row customHeight="1" ht="11.25">
      <c r="A1977" s="6245" t="s">
        <v>2183</v>
      </c>
      <c r="B1977" s="6245" t="s">
        <v>14</v>
      </c>
      <c r="C1977" s="6245" t="s">
        <v>3430</v>
      </c>
      <c r="D1977" s="6245" t="s">
        <v>3426</v>
      </c>
      <c r="E1977" s="6245" t="s">
        <v>3429</v>
      </c>
      <c r="F1977" s="6245" t="s">
        <v>3431</v>
      </c>
      <c r="G1977" s="6245" t="s">
        <v>3432</v>
      </c>
      <c r="H1977" s="6245" t="s">
        <v>24</v>
      </c>
      <c r="I1977" s="6245" t="s">
        <v>812</v>
      </c>
    </row>
    <row customHeight="1" ht="11.25">
      <c r="A1978" s="6245" t="s">
        <v>2183</v>
      </c>
      <c r="B1978" s="6245" t="s">
        <v>14</v>
      </c>
      <c r="C1978" s="6245" t="s">
        <v>5214</v>
      </c>
      <c r="D1978" s="6245" t="s">
        <v>5215</v>
      </c>
      <c r="E1978" s="6245" t="s">
        <v>5216</v>
      </c>
      <c r="F1978" s="6245" t="s">
        <v>2523</v>
      </c>
      <c r="G1978" s="6245" t="s">
        <v>2332</v>
      </c>
      <c r="H1978" s="6245" t="s">
        <v>24</v>
      </c>
      <c r="I1978" s="6245" t="s">
        <v>812</v>
      </c>
    </row>
    <row customHeight="1" ht="11.25">
      <c r="A1979" s="6245" t="s">
        <v>2183</v>
      </c>
      <c r="B1979" s="6245" t="s">
        <v>14</v>
      </c>
      <c r="C1979" s="6245" t="s">
        <v>5863</v>
      </c>
      <c r="D1979" s="6245" t="s">
        <v>5864</v>
      </c>
      <c r="E1979" s="6245" t="s">
        <v>5865</v>
      </c>
      <c r="F1979" s="6245" t="s">
        <v>4297</v>
      </c>
      <c r="G1979" s="6245" t="s">
        <v>5866</v>
      </c>
      <c r="H1979" s="6245" t="s">
        <v>24</v>
      </c>
      <c r="I1979" s="6245" t="s">
        <v>812</v>
      </c>
    </row>
    <row customHeight="1" ht="11.25">
      <c r="A1980" s="6245" t="s">
        <v>2183</v>
      </c>
      <c r="B1980" s="6245" t="s">
        <v>14</v>
      </c>
      <c r="C1980" s="6245" t="s">
        <v>3459</v>
      </c>
      <c r="D1980" s="6245" t="s">
        <v>3460</v>
      </c>
      <c r="E1980" s="6245" t="s">
        <v>3461</v>
      </c>
      <c r="F1980" s="6245" t="s">
        <v>2268</v>
      </c>
      <c r="G1980" s="6245" t="s">
        <v>24</v>
      </c>
      <c r="H1980" s="6245" t="s">
        <v>24</v>
      </c>
      <c r="I1980" s="6245" t="s">
        <v>812</v>
      </c>
    </row>
    <row customHeight="1" ht="11.25">
      <c r="A1981" s="6245" t="s">
        <v>2183</v>
      </c>
      <c r="B1981" s="6245" t="s">
        <v>14</v>
      </c>
      <c r="C1981" s="6245" t="s">
        <v>3462</v>
      </c>
      <c r="D1981" s="6245" t="s">
        <v>3463</v>
      </c>
      <c r="E1981" s="6245" t="s">
        <v>3464</v>
      </c>
      <c r="F1981" s="6245" t="s">
        <v>2866</v>
      </c>
      <c r="G1981" s="6245" t="s">
        <v>24</v>
      </c>
      <c r="H1981" s="6245" t="s">
        <v>24</v>
      </c>
      <c r="I1981" s="6245" t="s">
        <v>812</v>
      </c>
    </row>
    <row customHeight="1" ht="11.25">
      <c r="A1982" s="6245" t="s">
        <v>2183</v>
      </c>
      <c r="B1982" s="6245" t="s">
        <v>14</v>
      </c>
      <c r="C1982" s="6245" t="s">
        <v>5221</v>
      </c>
      <c r="D1982" s="6245" t="s">
        <v>5222</v>
      </c>
      <c r="E1982" s="6245" t="s">
        <v>5223</v>
      </c>
      <c r="F1982" s="6245" t="s">
        <v>2202</v>
      </c>
      <c r="G1982" s="6245" t="s">
        <v>5224</v>
      </c>
      <c r="H1982" s="6245" t="s">
        <v>5225</v>
      </c>
      <c r="I1982" s="6245" t="s">
        <v>812</v>
      </c>
    </row>
    <row customHeight="1" ht="11.25">
      <c r="A1983" s="6245" t="s">
        <v>2183</v>
      </c>
      <c r="B1983" s="6245" t="s">
        <v>14</v>
      </c>
      <c r="C1983" s="6245" t="s">
        <v>3469</v>
      </c>
      <c r="D1983" s="6245" t="s">
        <v>3470</v>
      </c>
      <c r="E1983" s="6245" t="s">
        <v>3471</v>
      </c>
      <c r="F1983" s="6245" t="s">
        <v>2402</v>
      </c>
      <c r="G1983" s="6245" t="s">
        <v>3472</v>
      </c>
      <c r="H1983" s="6245" t="s">
        <v>24</v>
      </c>
      <c r="I1983" s="6245" t="s">
        <v>812</v>
      </c>
    </row>
    <row customHeight="1" ht="11.25">
      <c r="A1984" s="6245" t="s">
        <v>2183</v>
      </c>
      <c r="B1984" s="6245" t="s">
        <v>14</v>
      </c>
      <c r="C1984" s="6245" t="s">
        <v>5226</v>
      </c>
      <c r="D1984" s="6245" t="s">
        <v>5227</v>
      </c>
      <c r="E1984" s="6245" t="s">
        <v>5228</v>
      </c>
      <c r="F1984" s="6245" t="s">
        <v>2197</v>
      </c>
      <c r="G1984" s="6245" t="s">
        <v>5229</v>
      </c>
      <c r="H1984" s="6245" t="s">
        <v>5230</v>
      </c>
      <c r="I1984" s="6245" t="s">
        <v>812</v>
      </c>
    </row>
    <row customHeight="1" ht="11.25">
      <c r="A1985" s="6245" t="s">
        <v>2183</v>
      </c>
      <c r="B1985" s="6245" t="s">
        <v>14</v>
      </c>
      <c r="C1985" s="6245" t="s">
        <v>5231</v>
      </c>
      <c r="D1985" s="6245" t="s">
        <v>5232</v>
      </c>
      <c r="E1985" s="6245" t="s">
        <v>5233</v>
      </c>
      <c r="F1985" s="6245" t="s">
        <v>2308</v>
      </c>
      <c r="G1985" s="6245" t="s">
        <v>24</v>
      </c>
      <c r="H1985" s="6245" t="s">
        <v>24</v>
      </c>
      <c r="I1985" s="6245" t="s">
        <v>812</v>
      </c>
    </row>
    <row customHeight="1" ht="11.25">
      <c r="A1986" s="6245" t="s">
        <v>2183</v>
      </c>
      <c r="B1986" s="6245" t="s">
        <v>14</v>
      </c>
      <c r="C1986" s="6245" t="s">
        <v>5243</v>
      </c>
      <c r="D1986" s="6245" t="s">
        <v>5244</v>
      </c>
      <c r="E1986" s="6245" t="s">
        <v>5245</v>
      </c>
      <c r="F1986" s="6245" t="s">
        <v>2369</v>
      </c>
      <c r="G1986" s="6245" t="s">
        <v>5246</v>
      </c>
      <c r="H1986" s="6245" t="s">
        <v>24</v>
      </c>
      <c r="I1986" s="6245" t="s">
        <v>812</v>
      </c>
    </row>
    <row customHeight="1" ht="11.25">
      <c r="A1987" s="6245" t="s">
        <v>2183</v>
      </c>
      <c r="B1987" s="6245" t="s">
        <v>14</v>
      </c>
      <c r="C1987" s="6245" t="s">
        <v>5867</v>
      </c>
      <c r="D1987" s="6245" t="s">
        <v>5868</v>
      </c>
      <c r="E1987" s="6245" t="s">
        <v>5869</v>
      </c>
      <c r="F1987" s="6245" t="s">
        <v>2278</v>
      </c>
      <c r="G1987" s="6245" t="s">
        <v>5870</v>
      </c>
      <c r="H1987" s="6245" t="s">
        <v>24</v>
      </c>
      <c r="I1987" s="6245" t="s">
        <v>812</v>
      </c>
    </row>
    <row customHeight="1" ht="11.25">
      <c r="A1988" s="6245" t="s">
        <v>2183</v>
      </c>
      <c r="B1988" s="6245" t="s">
        <v>14</v>
      </c>
      <c r="C1988" s="6245" t="s">
        <v>5247</v>
      </c>
      <c r="D1988" s="6245" t="s">
        <v>5248</v>
      </c>
      <c r="E1988" s="6245" t="s">
        <v>5249</v>
      </c>
      <c r="F1988" s="6245" t="s">
        <v>2358</v>
      </c>
      <c r="G1988" s="6245" t="s">
        <v>5250</v>
      </c>
      <c r="H1988" s="6245" t="s">
        <v>24</v>
      </c>
      <c r="I1988" s="6245" t="s">
        <v>812</v>
      </c>
    </row>
    <row customHeight="1" ht="11.25">
      <c r="A1989" s="6245" t="s">
        <v>2183</v>
      </c>
      <c r="B1989" s="6245" t="s">
        <v>14</v>
      </c>
      <c r="C1989" s="6245" t="s">
        <v>3498</v>
      </c>
      <c r="D1989" s="6245" t="s">
        <v>3499</v>
      </c>
      <c r="E1989" s="6245" t="s">
        <v>3500</v>
      </c>
      <c r="F1989" s="6245" t="s">
        <v>2217</v>
      </c>
      <c r="G1989" s="6245" t="s">
        <v>3501</v>
      </c>
      <c r="H1989" s="6245" t="s">
        <v>24</v>
      </c>
      <c r="I1989" s="6245" t="s">
        <v>812</v>
      </c>
    </row>
    <row customHeight="1" ht="11.25">
      <c r="A1990" s="6245" t="s">
        <v>2183</v>
      </c>
      <c r="B1990" s="6245" t="s">
        <v>14</v>
      </c>
      <c r="C1990" s="6245" t="s">
        <v>5254</v>
      </c>
      <c r="D1990" s="6245" t="s">
        <v>5255</v>
      </c>
      <c r="E1990" s="6245" t="s">
        <v>5256</v>
      </c>
      <c r="F1990" s="6245" t="s">
        <v>3597</v>
      </c>
      <c r="G1990" s="6245" t="s">
        <v>5257</v>
      </c>
      <c r="H1990" s="6245" t="s">
        <v>24</v>
      </c>
      <c r="I1990" s="6245" t="s">
        <v>812</v>
      </c>
    </row>
    <row customHeight="1" ht="11.25">
      <c r="A1991" s="6245" t="s">
        <v>2183</v>
      </c>
      <c r="B1991" s="6245" t="s">
        <v>14</v>
      </c>
      <c r="C1991" s="6245" t="s">
        <v>3506</v>
      </c>
      <c r="D1991" s="6245" t="s">
        <v>3507</v>
      </c>
      <c r="E1991" s="6245" t="s">
        <v>3508</v>
      </c>
      <c r="F1991" s="6245" t="s">
        <v>2278</v>
      </c>
      <c r="G1991" s="6245" t="s">
        <v>24</v>
      </c>
      <c r="H1991" s="6245" t="s">
        <v>24</v>
      </c>
      <c r="I1991" s="6245" t="s">
        <v>812</v>
      </c>
    </row>
    <row customHeight="1" ht="11.25">
      <c r="A1992" s="6245" t="s">
        <v>2183</v>
      </c>
      <c r="B1992" s="6245" t="s">
        <v>14</v>
      </c>
      <c r="C1992" s="6245" t="s">
        <v>3509</v>
      </c>
      <c r="D1992" s="6245" t="s">
        <v>3510</v>
      </c>
      <c r="E1992" s="6245" t="s">
        <v>3511</v>
      </c>
      <c r="F1992" s="6245" t="s">
        <v>2313</v>
      </c>
      <c r="G1992" s="6245" t="s">
        <v>3512</v>
      </c>
      <c r="H1992" s="6245" t="s">
        <v>24</v>
      </c>
      <c r="I1992" s="6245" t="s">
        <v>812</v>
      </c>
    </row>
    <row customHeight="1" ht="11.25">
      <c r="A1993" s="6245" t="s">
        <v>2183</v>
      </c>
      <c r="B1993" s="6245" t="s">
        <v>14</v>
      </c>
      <c r="C1993" s="6245" t="s">
        <v>5871</v>
      </c>
      <c r="D1993" s="6245" t="s">
        <v>5872</v>
      </c>
      <c r="E1993" s="6245" t="s">
        <v>5873</v>
      </c>
      <c r="F1993" s="6245" t="s">
        <v>2252</v>
      </c>
      <c r="G1993" s="6245" t="s">
        <v>5874</v>
      </c>
      <c r="H1993" s="6245" t="s">
        <v>24</v>
      </c>
      <c r="I1993" s="6245" t="s">
        <v>812</v>
      </c>
    </row>
    <row customHeight="1" ht="11.25">
      <c r="A1994" s="6245" t="s">
        <v>2183</v>
      </c>
      <c r="B1994" s="6245" t="s">
        <v>14</v>
      </c>
      <c r="C1994" s="6245" t="s">
        <v>5875</v>
      </c>
      <c r="D1994" s="6245" t="s">
        <v>5876</v>
      </c>
      <c r="E1994" s="6245" t="s">
        <v>5877</v>
      </c>
      <c r="F1994" s="6245" t="s">
        <v>2308</v>
      </c>
      <c r="G1994" s="6245" t="s">
        <v>4831</v>
      </c>
      <c r="H1994" s="6245" t="s">
        <v>24</v>
      </c>
      <c r="I1994" s="6245" t="s">
        <v>812</v>
      </c>
    </row>
    <row customHeight="1" ht="11.25">
      <c r="A1995" s="6245" t="s">
        <v>2183</v>
      </c>
      <c r="B1995" s="6245" t="s">
        <v>14</v>
      </c>
      <c r="C1995" s="6245" t="s">
        <v>5258</v>
      </c>
      <c r="D1995" s="6245" t="s">
        <v>5259</v>
      </c>
      <c r="E1995" s="6245" t="s">
        <v>5260</v>
      </c>
      <c r="F1995" s="6245" t="s">
        <v>2327</v>
      </c>
      <c r="G1995" s="6245" t="s">
        <v>5261</v>
      </c>
      <c r="H1995" s="6245" t="s">
        <v>24</v>
      </c>
      <c r="I1995" s="6245" t="s">
        <v>812</v>
      </c>
    </row>
    <row customHeight="1" ht="11.25">
      <c r="A1996" s="6245" t="s">
        <v>2183</v>
      </c>
      <c r="B1996" s="6245" t="s">
        <v>14</v>
      </c>
      <c r="C1996" s="6245" t="s">
        <v>5266</v>
      </c>
      <c r="D1996" s="6245" t="s">
        <v>5267</v>
      </c>
      <c r="E1996" s="6245" t="s">
        <v>5268</v>
      </c>
      <c r="F1996" s="6245" t="s">
        <v>2437</v>
      </c>
      <c r="G1996" s="6245" t="s">
        <v>24</v>
      </c>
      <c r="H1996" s="6245" t="s">
        <v>24</v>
      </c>
      <c r="I1996" s="6245" t="s">
        <v>812</v>
      </c>
    </row>
    <row customHeight="1" ht="11.25">
      <c r="A1997" s="6245" t="s">
        <v>2183</v>
      </c>
      <c r="B1997" s="6245" t="s">
        <v>14</v>
      </c>
      <c r="C1997" s="6245" t="s">
        <v>5878</v>
      </c>
      <c r="D1997" s="6245" t="s">
        <v>5879</v>
      </c>
      <c r="E1997" s="6245" t="s">
        <v>5880</v>
      </c>
      <c r="F1997" s="6245" t="s">
        <v>2313</v>
      </c>
      <c r="G1997" s="6245" t="s">
        <v>24</v>
      </c>
      <c r="H1997" s="6245" t="s">
        <v>24</v>
      </c>
      <c r="I1997" s="6245" t="s">
        <v>812</v>
      </c>
    </row>
    <row customHeight="1" ht="11.25">
      <c r="A1998" s="6245" t="s">
        <v>2183</v>
      </c>
      <c r="B1998" s="6245" t="s">
        <v>14</v>
      </c>
      <c r="C1998" s="6245" t="s">
        <v>5278</v>
      </c>
      <c r="D1998" s="6245" t="s">
        <v>5279</v>
      </c>
      <c r="E1998" s="6245" t="s">
        <v>5280</v>
      </c>
      <c r="F1998" s="6245" t="s">
        <v>2291</v>
      </c>
      <c r="G1998" s="6245" t="s">
        <v>5281</v>
      </c>
      <c r="H1998" s="6245" t="s">
        <v>24</v>
      </c>
      <c r="I1998" s="6245" t="s">
        <v>812</v>
      </c>
    </row>
    <row customHeight="1" ht="11.25">
      <c r="A1999" s="6245" t="s">
        <v>2183</v>
      </c>
      <c r="B1999" s="6245" t="s">
        <v>14</v>
      </c>
      <c r="C1999" s="6245" t="s">
        <v>3543</v>
      </c>
      <c r="D1999" s="6245" t="s">
        <v>3544</v>
      </c>
      <c r="E1999" s="6245" t="s">
        <v>3545</v>
      </c>
      <c r="F1999" s="6245" t="s">
        <v>2197</v>
      </c>
      <c r="G1999" s="6245" t="s">
        <v>3546</v>
      </c>
      <c r="H1999" s="6245" t="s">
        <v>24</v>
      </c>
      <c r="I1999" s="6245" t="s">
        <v>812</v>
      </c>
    </row>
    <row customHeight="1" ht="11.25">
      <c r="A2000" s="6245" t="s">
        <v>2183</v>
      </c>
      <c r="B2000" s="6245" t="s">
        <v>14</v>
      </c>
      <c r="C2000" s="6245" t="s">
        <v>3547</v>
      </c>
      <c r="D2000" s="6245" t="s">
        <v>3548</v>
      </c>
      <c r="E2000" s="6245" t="s">
        <v>3549</v>
      </c>
      <c r="F2000" s="6245" t="s">
        <v>3550</v>
      </c>
      <c r="G2000" s="6245" t="s">
        <v>3455</v>
      </c>
      <c r="H2000" s="6245" t="s">
        <v>24</v>
      </c>
      <c r="I2000" s="6245" t="s">
        <v>812</v>
      </c>
    </row>
    <row customHeight="1" ht="11.25">
      <c r="A2001" s="6245" t="s">
        <v>2183</v>
      </c>
      <c r="B2001" s="6245" t="s">
        <v>14</v>
      </c>
      <c r="C2001" s="6245" t="s">
        <v>5286</v>
      </c>
      <c r="D2001" s="6245" t="s">
        <v>5287</v>
      </c>
      <c r="E2001" s="6245" t="s">
        <v>5288</v>
      </c>
      <c r="F2001" s="6245" t="s">
        <v>2823</v>
      </c>
      <c r="G2001" s="6245" t="s">
        <v>5289</v>
      </c>
      <c r="H2001" s="6245" t="s">
        <v>24</v>
      </c>
      <c r="I2001" s="6245" t="s">
        <v>812</v>
      </c>
    </row>
    <row customHeight="1" ht="11.25">
      <c r="A2002" s="6245" t="s">
        <v>2183</v>
      </c>
      <c r="B2002" s="6245" t="s">
        <v>14</v>
      </c>
      <c r="C2002" s="6245" t="s">
        <v>5881</v>
      </c>
      <c r="D2002" s="6245" t="s">
        <v>5882</v>
      </c>
      <c r="E2002" s="6245" t="s">
        <v>5883</v>
      </c>
      <c r="F2002" s="6245" t="s">
        <v>2217</v>
      </c>
      <c r="G2002" s="6245" t="s">
        <v>5884</v>
      </c>
      <c r="H2002" s="6245" t="s">
        <v>24</v>
      </c>
      <c r="I2002" s="6245" t="s">
        <v>812</v>
      </c>
    </row>
    <row customHeight="1" ht="11.25">
      <c r="A2003" s="6245" t="s">
        <v>2183</v>
      </c>
      <c r="B2003" s="6245" t="s">
        <v>14</v>
      </c>
      <c r="C2003" s="6245" t="s">
        <v>5290</v>
      </c>
      <c r="D2003" s="6245" t="s">
        <v>5291</v>
      </c>
      <c r="E2003" s="6245" t="s">
        <v>5288</v>
      </c>
      <c r="F2003" s="6245" t="s">
        <v>5292</v>
      </c>
      <c r="G2003" s="6245" t="s">
        <v>24</v>
      </c>
      <c r="H2003" s="6245" t="s">
        <v>24</v>
      </c>
      <c r="I2003" s="6245" t="s">
        <v>812</v>
      </c>
    </row>
    <row customHeight="1" ht="11.25">
      <c r="A2004" s="6245" t="s">
        <v>2183</v>
      </c>
      <c r="B2004" s="6245" t="s">
        <v>14</v>
      </c>
      <c r="C2004" s="6245" t="s">
        <v>3551</v>
      </c>
      <c r="D2004" s="6245" t="s">
        <v>3552</v>
      </c>
      <c r="E2004" s="6245" t="s">
        <v>3553</v>
      </c>
      <c r="F2004" s="6245" t="s">
        <v>2586</v>
      </c>
      <c r="G2004" s="6245" t="s">
        <v>24</v>
      </c>
      <c r="H2004" s="6245" t="s">
        <v>24</v>
      </c>
      <c r="I2004" s="6245" t="s">
        <v>812</v>
      </c>
    </row>
    <row customHeight="1" ht="11.25">
      <c r="A2005" s="6245" t="s">
        <v>2183</v>
      </c>
      <c r="B2005" s="6245" t="s">
        <v>14</v>
      </c>
      <c r="C2005" s="6245" t="s">
        <v>3554</v>
      </c>
      <c r="D2005" s="6245" t="s">
        <v>3555</v>
      </c>
      <c r="E2005" s="6245" t="s">
        <v>3556</v>
      </c>
      <c r="F2005" s="6245" t="s">
        <v>2586</v>
      </c>
      <c r="G2005" s="6245" t="s">
        <v>3557</v>
      </c>
      <c r="H2005" s="6245" t="s">
        <v>24</v>
      </c>
      <c r="I2005" s="6245" t="s">
        <v>812</v>
      </c>
    </row>
    <row customHeight="1" ht="11.25">
      <c r="A2006" s="6245" t="s">
        <v>2183</v>
      </c>
      <c r="B2006" s="6245" t="s">
        <v>14</v>
      </c>
      <c r="C2006" s="6245" t="s">
        <v>5885</v>
      </c>
      <c r="D2006" s="6245" t="s">
        <v>5886</v>
      </c>
      <c r="E2006" s="6245" t="s">
        <v>5887</v>
      </c>
      <c r="F2006" s="6245" t="s">
        <v>2560</v>
      </c>
      <c r="G2006" s="6245" t="s">
        <v>24</v>
      </c>
      <c r="H2006" s="6245" t="s">
        <v>24</v>
      </c>
      <c r="I2006" s="6245" t="s">
        <v>812</v>
      </c>
    </row>
    <row customHeight="1" ht="11.25">
      <c r="A2007" s="6245" t="s">
        <v>2183</v>
      </c>
      <c r="B2007" s="6245" t="s">
        <v>14</v>
      </c>
      <c r="C2007" s="6245" t="s">
        <v>3558</v>
      </c>
      <c r="D2007" s="6245" t="s">
        <v>3559</v>
      </c>
      <c r="E2007" s="6245" t="s">
        <v>3560</v>
      </c>
      <c r="F2007" s="6245" t="s">
        <v>2437</v>
      </c>
      <c r="G2007" s="6245" t="s">
        <v>24</v>
      </c>
      <c r="H2007" s="6245" t="s">
        <v>24</v>
      </c>
      <c r="I2007" s="6245" t="s">
        <v>812</v>
      </c>
    </row>
    <row customHeight="1" ht="11.25">
      <c r="A2008" s="6245" t="s">
        <v>2183</v>
      </c>
      <c r="B2008" s="6245" t="s">
        <v>14</v>
      </c>
      <c r="C2008" s="6245" t="s">
        <v>3568</v>
      </c>
      <c r="D2008" s="6245" t="s">
        <v>3569</v>
      </c>
      <c r="E2008" s="6245" t="s">
        <v>3570</v>
      </c>
      <c r="F2008" s="6245" t="s">
        <v>2720</v>
      </c>
      <c r="G2008" s="6245" t="s">
        <v>24</v>
      </c>
      <c r="H2008" s="6245" t="s">
        <v>24</v>
      </c>
      <c r="I2008" s="6245" t="s">
        <v>812</v>
      </c>
    </row>
    <row customHeight="1" ht="11.25">
      <c r="A2009" s="6245" t="s">
        <v>2183</v>
      </c>
      <c r="B2009" s="6245" t="s">
        <v>14</v>
      </c>
      <c r="C2009" s="6245" t="s">
        <v>5295</v>
      </c>
      <c r="D2009" s="6245" t="s">
        <v>5296</v>
      </c>
      <c r="E2009" s="6245" t="s">
        <v>5297</v>
      </c>
      <c r="F2009" s="6245" t="s">
        <v>2437</v>
      </c>
      <c r="G2009" s="6245" t="s">
        <v>5298</v>
      </c>
      <c r="H2009" s="6245" t="s">
        <v>24</v>
      </c>
      <c r="I2009" s="6245" t="s">
        <v>812</v>
      </c>
    </row>
    <row customHeight="1" ht="11.25">
      <c r="A2010" s="6245" t="s">
        <v>2183</v>
      </c>
      <c r="B2010" s="6245" t="s">
        <v>14</v>
      </c>
      <c r="C2010" s="6245" t="s">
        <v>5299</v>
      </c>
      <c r="D2010" s="6245" t="s">
        <v>5300</v>
      </c>
      <c r="E2010" s="6245" t="s">
        <v>5301</v>
      </c>
      <c r="F2010" s="6245" t="s">
        <v>2278</v>
      </c>
      <c r="G2010" s="6245" t="s">
        <v>5302</v>
      </c>
      <c r="H2010" s="6245" t="s">
        <v>24</v>
      </c>
      <c r="I2010" s="6245" t="s">
        <v>812</v>
      </c>
    </row>
    <row customHeight="1" ht="11.25">
      <c r="A2011" s="6245" t="s">
        <v>2183</v>
      </c>
      <c r="B2011" s="6245" t="s">
        <v>14</v>
      </c>
      <c r="C2011" s="6245" t="s">
        <v>3586</v>
      </c>
      <c r="D2011" s="6245" t="s">
        <v>3587</v>
      </c>
      <c r="E2011" s="6245" t="s">
        <v>3588</v>
      </c>
      <c r="F2011" s="6245" t="s">
        <v>2308</v>
      </c>
      <c r="G2011" s="6245" t="s">
        <v>3589</v>
      </c>
      <c r="H2011" s="6245" t="s">
        <v>24</v>
      </c>
      <c r="I2011" s="6245" t="s">
        <v>812</v>
      </c>
    </row>
    <row customHeight="1" ht="11.25">
      <c r="A2012" s="6245" t="s">
        <v>2183</v>
      </c>
      <c r="B2012" s="6245" t="s">
        <v>14</v>
      </c>
      <c r="C2012" s="6245" t="s">
        <v>3598</v>
      </c>
      <c r="D2012" s="6245" t="s">
        <v>3599</v>
      </c>
      <c r="E2012" s="6245" t="s">
        <v>3600</v>
      </c>
      <c r="F2012" s="6245" t="s">
        <v>2369</v>
      </c>
      <c r="G2012" s="6245" t="s">
        <v>24</v>
      </c>
      <c r="H2012" s="6245" t="s">
        <v>24</v>
      </c>
      <c r="I2012" s="6245" t="s">
        <v>812</v>
      </c>
    </row>
    <row customHeight="1" ht="11.25">
      <c r="A2013" s="6245" t="s">
        <v>2183</v>
      </c>
      <c r="B2013" s="6245" t="s">
        <v>14</v>
      </c>
      <c r="C2013" s="6245" t="s">
        <v>5888</v>
      </c>
      <c r="D2013" s="6245" t="s">
        <v>5308</v>
      </c>
      <c r="E2013" s="6245" t="s">
        <v>5889</v>
      </c>
      <c r="F2013" s="6245" t="s">
        <v>2212</v>
      </c>
      <c r="G2013" s="6245" t="s">
        <v>5890</v>
      </c>
      <c r="H2013" s="6245" t="s">
        <v>24</v>
      </c>
      <c r="I2013" s="6245" t="s">
        <v>812</v>
      </c>
    </row>
    <row customHeight="1" ht="11.25">
      <c r="A2014" s="6245" t="s">
        <v>2183</v>
      </c>
      <c r="B2014" s="6245" t="s">
        <v>14</v>
      </c>
      <c r="C2014" s="6245" t="s">
        <v>5311</v>
      </c>
      <c r="D2014" s="6245" t="s">
        <v>5312</v>
      </c>
      <c r="E2014" s="6245" t="s">
        <v>5313</v>
      </c>
      <c r="F2014" s="6245" t="s">
        <v>2303</v>
      </c>
      <c r="G2014" s="6245" t="s">
        <v>24</v>
      </c>
      <c r="H2014" s="6245" t="s">
        <v>24</v>
      </c>
      <c r="I2014" s="6245" t="s">
        <v>812</v>
      </c>
    </row>
    <row customHeight="1" ht="11.25">
      <c r="A2015" s="6245" t="s">
        <v>2183</v>
      </c>
      <c r="B2015" s="6245" t="s">
        <v>14</v>
      </c>
      <c r="C2015" s="6245" t="s">
        <v>5314</v>
      </c>
      <c r="D2015" s="6245" t="s">
        <v>5315</v>
      </c>
      <c r="E2015" s="6245" t="s">
        <v>5316</v>
      </c>
      <c r="F2015" s="6245" t="s">
        <v>5317</v>
      </c>
      <c r="G2015" s="6245" t="s">
        <v>5318</v>
      </c>
      <c r="H2015" s="6245" t="s">
        <v>24</v>
      </c>
      <c r="I2015" s="6245" t="s">
        <v>812</v>
      </c>
    </row>
    <row customHeight="1" ht="11.25">
      <c r="A2016" s="6245" t="s">
        <v>2183</v>
      </c>
      <c r="B2016" s="6245" t="s">
        <v>14</v>
      </c>
      <c r="C2016" s="6245" t="s">
        <v>3617</v>
      </c>
      <c r="D2016" s="6245" t="s">
        <v>3618</v>
      </c>
      <c r="E2016" s="6245" t="s">
        <v>3619</v>
      </c>
      <c r="F2016" s="6245" t="s">
        <v>2560</v>
      </c>
      <c r="G2016" s="6245" t="s">
        <v>3620</v>
      </c>
      <c r="H2016" s="6245" t="s">
        <v>24</v>
      </c>
      <c r="I2016" s="6245" t="s">
        <v>812</v>
      </c>
    </row>
    <row customHeight="1" ht="11.25">
      <c r="A2017" s="6245" t="s">
        <v>2183</v>
      </c>
      <c r="B2017" s="6245" t="s">
        <v>14</v>
      </c>
      <c r="C2017" s="6245" t="s">
        <v>3624</v>
      </c>
      <c r="D2017" s="6245" t="s">
        <v>3625</v>
      </c>
      <c r="E2017" s="6245" t="s">
        <v>3626</v>
      </c>
      <c r="F2017" s="6245" t="s">
        <v>2197</v>
      </c>
      <c r="G2017" s="6245" t="s">
        <v>3627</v>
      </c>
      <c r="H2017" s="6245" t="s">
        <v>24</v>
      </c>
      <c r="I2017" s="6245" t="s">
        <v>812</v>
      </c>
    </row>
    <row customHeight="1" ht="11.25">
      <c r="A2018" s="6245" t="s">
        <v>2183</v>
      </c>
      <c r="B2018" s="6245" t="s">
        <v>14</v>
      </c>
      <c r="C2018" s="6245" t="s">
        <v>5319</v>
      </c>
      <c r="D2018" s="6245" t="s">
        <v>5320</v>
      </c>
      <c r="E2018" s="6245" t="s">
        <v>5321</v>
      </c>
      <c r="F2018" s="6245" t="s">
        <v>2237</v>
      </c>
      <c r="G2018" s="6245" t="s">
        <v>5322</v>
      </c>
      <c r="H2018" s="6245" t="s">
        <v>24</v>
      </c>
      <c r="I2018" s="6245" t="s">
        <v>812</v>
      </c>
    </row>
    <row customHeight="1" ht="11.25">
      <c r="A2019" s="6245" t="s">
        <v>2183</v>
      </c>
      <c r="B2019" s="6245" t="s">
        <v>14</v>
      </c>
      <c r="C2019" s="6245" t="s">
        <v>5323</v>
      </c>
      <c r="D2019" s="6245" t="s">
        <v>5324</v>
      </c>
      <c r="E2019" s="6245" t="s">
        <v>5325</v>
      </c>
      <c r="F2019" s="6245" t="s">
        <v>2523</v>
      </c>
      <c r="G2019" s="6245" t="s">
        <v>24</v>
      </c>
      <c r="H2019" s="6245" t="s">
        <v>24</v>
      </c>
      <c r="I2019" s="6245" t="s">
        <v>812</v>
      </c>
    </row>
    <row customHeight="1" ht="11.25">
      <c r="A2020" s="6245" t="s">
        <v>2183</v>
      </c>
      <c r="B2020" s="6245" t="s">
        <v>14</v>
      </c>
      <c r="C2020" s="6245" t="s">
        <v>3636</v>
      </c>
      <c r="D2020" s="6245" t="s">
        <v>3637</v>
      </c>
      <c r="E2020" s="6245" t="s">
        <v>3638</v>
      </c>
      <c r="F2020" s="6245" t="s">
        <v>2278</v>
      </c>
      <c r="G2020" s="6245" t="s">
        <v>3639</v>
      </c>
      <c r="H2020" s="6245" t="s">
        <v>24</v>
      </c>
      <c r="I2020" s="6245" t="s">
        <v>812</v>
      </c>
    </row>
    <row customHeight="1" ht="11.25">
      <c r="A2021" s="6245" t="s">
        <v>2183</v>
      </c>
      <c r="B2021" s="6245" t="s">
        <v>14</v>
      </c>
      <c r="C2021" s="6245" t="s">
        <v>5326</v>
      </c>
      <c r="D2021" s="6245" t="s">
        <v>5327</v>
      </c>
      <c r="E2021" s="6245" t="s">
        <v>5328</v>
      </c>
      <c r="F2021" s="6245" t="s">
        <v>3085</v>
      </c>
      <c r="G2021" s="6245" t="s">
        <v>24</v>
      </c>
      <c r="H2021" s="6245" t="s">
        <v>24</v>
      </c>
      <c r="I2021" s="6245" t="s">
        <v>812</v>
      </c>
    </row>
    <row customHeight="1" ht="11.25">
      <c r="A2022" s="6245" t="s">
        <v>2183</v>
      </c>
      <c r="B2022" s="6245" t="s">
        <v>14</v>
      </c>
      <c r="C2022" s="6245" t="s">
        <v>3643</v>
      </c>
      <c r="D2022" s="6245" t="s">
        <v>3644</v>
      </c>
      <c r="E2022" s="6245" t="s">
        <v>3645</v>
      </c>
      <c r="F2022" s="6245" t="s">
        <v>3122</v>
      </c>
      <c r="G2022" s="6245" t="s">
        <v>24</v>
      </c>
      <c r="H2022" s="6245" t="s">
        <v>24</v>
      </c>
      <c r="I2022" s="6245" t="s">
        <v>812</v>
      </c>
    </row>
    <row customHeight="1" ht="11.25">
      <c r="A2023" s="6245" t="s">
        <v>2183</v>
      </c>
      <c r="B2023" s="6245" t="s">
        <v>14</v>
      </c>
      <c r="C2023" s="6245" t="s">
        <v>5329</v>
      </c>
      <c r="D2023" s="6245" t="s">
        <v>5330</v>
      </c>
      <c r="E2023" s="6245" t="s">
        <v>5331</v>
      </c>
      <c r="F2023" s="6245" t="s">
        <v>5332</v>
      </c>
      <c r="G2023" s="6245" t="s">
        <v>5333</v>
      </c>
      <c r="H2023" s="6245" t="s">
        <v>24</v>
      </c>
      <c r="I2023" s="6245" t="s">
        <v>812</v>
      </c>
    </row>
    <row customHeight="1" ht="11.25">
      <c r="A2024" s="6245" t="s">
        <v>2183</v>
      </c>
      <c r="B2024" s="6245" t="s">
        <v>14</v>
      </c>
      <c r="C2024" s="6245" t="s">
        <v>5334</v>
      </c>
      <c r="D2024" s="6245" t="s">
        <v>5335</v>
      </c>
      <c r="E2024" s="6245" t="s">
        <v>5336</v>
      </c>
      <c r="F2024" s="6245" t="s">
        <v>2197</v>
      </c>
      <c r="G2024" s="6245" t="s">
        <v>5337</v>
      </c>
      <c r="H2024" s="6245" t="s">
        <v>24</v>
      </c>
      <c r="I2024" s="6245" t="s">
        <v>812</v>
      </c>
    </row>
    <row customHeight="1" ht="11.25">
      <c r="A2025" s="6245" t="s">
        <v>2183</v>
      </c>
      <c r="B2025" s="6245" t="s">
        <v>14</v>
      </c>
      <c r="C2025" s="6245" t="s">
        <v>5342</v>
      </c>
      <c r="D2025" s="6245" t="s">
        <v>5343</v>
      </c>
      <c r="E2025" s="6245" t="s">
        <v>5344</v>
      </c>
      <c r="F2025" s="6245" t="s">
        <v>2197</v>
      </c>
      <c r="G2025" s="6245" t="s">
        <v>24</v>
      </c>
      <c r="H2025" s="6245" t="s">
        <v>24</v>
      </c>
      <c r="I2025" s="6245" t="s">
        <v>812</v>
      </c>
    </row>
    <row customHeight="1" ht="11.25">
      <c r="A2026" s="6245" t="s">
        <v>2183</v>
      </c>
      <c r="B2026" s="6245" t="s">
        <v>14</v>
      </c>
      <c r="C2026" s="6245" t="s">
        <v>3655</v>
      </c>
      <c r="D2026" s="6245" t="s">
        <v>3656</v>
      </c>
      <c r="E2026" s="6245" t="s">
        <v>3657</v>
      </c>
      <c r="F2026" s="6245" t="s">
        <v>2560</v>
      </c>
      <c r="G2026" s="6245" t="s">
        <v>3658</v>
      </c>
      <c r="H2026" s="6245" t="s">
        <v>24</v>
      </c>
      <c r="I2026" s="6245" t="s">
        <v>812</v>
      </c>
    </row>
    <row customHeight="1" ht="11.25">
      <c r="A2027" s="6245" t="s">
        <v>2183</v>
      </c>
      <c r="B2027" s="6245" t="s">
        <v>14</v>
      </c>
      <c r="C2027" s="6245" t="s">
        <v>5353</v>
      </c>
      <c r="D2027" s="6245" t="s">
        <v>5354</v>
      </c>
      <c r="E2027" s="6245" t="s">
        <v>5355</v>
      </c>
      <c r="F2027" s="6245" t="s">
        <v>2437</v>
      </c>
      <c r="G2027" s="6245" t="s">
        <v>24</v>
      </c>
      <c r="H2027" s="6245" t="s">
        <v>24</v>
      </c>
      <c r="I2027" s="6245" t="s">
        <v>812</v>
      </c>
    </row>
    <row customHeight="1" ht="11.25">
      <c r="A2028" s="6245" t="s">
        <v>2183</v>
      </c>
      <c r="B2028" s="6245" t="s">
        <v>14</v>
      </c>
      <c r="C2028" s="6245" t="s">
        <v>5891</v>
      </c>
      <c r="D2028" s="6245" t="s">
        <v>5892</v>
      </c>
      <c r="E2028" s="6245" t="s">
        <v>5893</v>
      </c>
      <c r="F2028" s="6245" t="s">
        <v>2278</v>
      </c>
      <c r="G2028" s="6245" t="s">
        <v>24</v>
      </c>
      <c r="H2028" s="6245" t="s">
        <v>24</v>
      </c>
      <c r="I2028" s="6245" t="s">
        <v>812</v>
      </c>
    </row>
    <row customHeight="1" ht="11.25">
      <c r="A2029" s="6245" t="s">
        <v>2183</v>
      </c>
      <c r="B2029" s="6245" t="s">
        <v>14</v>
      </c>
      <c r="C2029" s="6245" t="s">
        <v>3663</v>
      </c>
      <c r="D2029" s="6245" t="s">
        <v>3664</v>
      </c>
      <c r="E2029" s="6245" t="s">
        <v>3665</v>
      </c>
      <c r="F2029" s="6245" t="s">
        <v>2523</v>
      </c>
      <c r="G2029" s="6245" t="s">
        <v>3666</v>
      </c>
      <c r="H2029" s="6245" t="s">
        <v>24</v>
      </c>
      <c r="I2029" s="6245" t="s">
        <v>812</v>
      </c>
    </row>
    <row customHeight="1" ht="11.25">
      <c r="A2030" s="6245" t="s">
        <v>2183</v>
      </c>
      <c r="B2030" s="6245" t="s">
        <v>14</v>
      </c>
      <c r="C2030" s="6245" t="s">
        <v>5356</v>
      </c>
      <c r="D2030" s="6245" t="s">
        <v>5357</v>
      </c>
      <c r="E2030" s="6245" t="s">
        <v>5358</v>
      </c>
      <c r="F2030" s="6245" t="s">
        <v>2866</v>
      </c>
      <c r="G2030" s="6245" t="s">
        <v>5359</v>
      </c>
      <c r="H2030" s="6245" t="s">
        <v>24</v>
      </c>
      <c r="I2030" s="6245" t="s">
        <v>812</v>
      </c>
    </row>
    <row customHeight="1" ht="11.25">
      <c r="A2031" s="6245" t="s">
        <v>2183</v>
      </c>
      <c r="B2031" s="6245" t="s">
        <v>14</v>
      </c>
      <c r="C2031" s="6245" t="s">
        <v>5360</v>
      </c>
      <c r="D2031" s="6245" t="s">
        <v>5361</v>
      </c>
      <c r="E2031" s="6245" t="s">
        <v>5362</v>
      </c>
      <c r="F2031" s="6245" t="s">
        <v>2402</v>
      </c>
      <c r="G2031" s="6245" t="s">
        <v>5363</v>
      </c>
      <c r="H2031" s="6245" t="s">
        <v>24</v>
      </c>
      <c r="I2031" s="6245" t="s">
        <v>812</v>
      </c>
    </row>
    <row customHeight="1" ht="11.25">
      <c r="A2032" s="6245" t="s">
        <v>2183</v>
      </c>
      <c r="B2032" s="6245" t="s">
        <v>14</v>
      </c>
      <c r="C2032" s="6245" t="s">
        <v>5364</v>
      </c>
      <c r="D2032" s="6245" t="s">
        <v>5365</v>
      </c>
      <c r="E2032" s="6245" t="s">
        <v>5366</v>
      </c>
      <c r="F2032" s="6245" t="s">
        <v>2202</v>
      </c>
      <c r="G2032" s="6245" t="s">
        <v>24</v>
      </c>
      <c r="H2032" s="6245" t="s">
        <v>24</v>
      </c>
      <c r="I2032" s="6245" t="s">
        <v>812</v>
      </c>
    </row>
    <row customHeight="1" ht="11.25">
      <c r="A2033" s="6245" t="s">
        <v>2183</v>
      </c>
      <c r="B2033" s="6245" t="s">
        <v>14</v>
      </c>
      <c r="C2033" s="6245" t="s">
        <v>5367</v>
      </c>
      <c r="D2033" s="6245" t="s">
        <v>5368</v>
      </c>
      <c r="E2033" s="6245" t="s">
        <v>5369</v>
      </c>
      <c r="F2033" s="6245" t="s">
        <v>2197</v>
      </c>
      <c r="G2033" s="6245" t="s">
        <v>24</v>
      </c>
      <c r="H2033" s="6245" t="s">
        <v>24</v>
      </c>
      <c r="I2033" s="6245" t="s">
        <v>812</v>
      </c>
    </row>
    <row customHeight="1" ht="11.25">
      <c r="A2034" s="6245" t="s">
        <v>2183</v>
      </c>
      <c r="B2034" s="6245" t="s">
        <v>14</v>
      </c>
      <c r="C2034" s="6245" t="s">
        <v>3670</v>
      </c>
      <c r="D2034" s="6245" t="s">
        <v>3671</v>
      </c>
      <c r="E2034" s="6245" t="s">
        <v>3672</v>
      </c>
      <c r="F2034" s="6245" t="s">
        <v>2318</v>
      </c>
      <c r="G2034" s="6245" t="s">
        <v>24</v>
      </c>
      <c r="H2034" s="6245" t="s">
        <v>24</v>
      </c>
      <c r="I2034" s="6245" t="s">
        <v>812</v>
      </c>
    </row>
    <row customHeight="1" ht="11.25">
      <c r="A2035" s="6245" t="s">
        <v>2183</v>
      </c>
      <c r="B2035" s="6245" t="s">
        <v>14</v>
      </c>
      <c r="C2035" s="6245" t="s">
        <v>3673</v>
      </c>
      <c r="D2035" s="6245" t="s">
        <v>3674</v>
      </c>
      <c r="E2035" s="6245" t="s">
        <v>3675</v>
      </c>
      <c r="F2035" s="6245" t="s">
        <v>3676</v>
      </c>
      <c r="G2035" s="6245" t="s">
        <v>24</v>
      </c>
      <c r="H2035" s="6245" t="s">
        <v>24</v>
      </c>
      <c r="I2035" s="6245" t="s">
        <v>812</v>
      </c>
    </row>
    <row customHeight="1" ht="11.25">
      <c r="A2036" s="6245" t="s">
        <v>2183</v>
      </c>
      <c r="B2036" s="6245" t="s">
        <v>14</v>
      </c>
      <c r="C2036" s="6245" t="s">
        <v>3677</v>
      </c>
      <c r="D2036" s="6245" t="s">
        <v>3678</v>
      </c>
      <c r="E2036" s="6245" t="s">
        <v>3679</v>
      </c>
      <c r="F2036" s="6245" t="s">
        <v>2452</v>
      </c>
      <c r="G2036" s="6245" t="s">
        <v>24</v>
      </c>
      <c r="H2036" s="6245" t="s">
        <v>24</v>
      </c>
      <c r="I2036" s="6245" t="s">
        <v>812</v>
      </c>
    </row>
    <row customHeight="1" ht="11.25">
      <c r="A2037" s="6245" t="s">
        <v>2183</v>
      </c>
      <c r="B2037" s="6245" t="s">
        <v>14</v>
      </c>
      <c r="C2037" s="6245" t="s">
        <v>3686</v>
      </c>
      <c r="D2037" s="6245" t="s">
        <v>3687</v>
      </c>
      <c r="E2037" s="6245" t="s">
        <v>3688</v>
      </c>
      <c r="F2037" s="6245" t="s">
        <v>2369</v>
      </c>
      <c r="G2037" s="6245" t="s">
        <v>3689</v>
      </c>
      <c r="H2037" s="6245" t="s">
        <v>24</v>
      </c>
      <c r="I2037" s="6245" t="s">
        <v>812</v>
      </c>
    </row>
    <row customHeight="1" ht="11.25">
      <c r="A2038" s="6245" t="s">
        <v>2183</v>
      </c>
      <c r="B2038" s="6245" t="s">
        <v>14</v>
      </c>
      <c r="C2038" s="6245" t="s">
        <v>3690</v>
      </c>
      <c r="D2038" s="6245" t="s">
        <v>3691</v>
      </c>
      <c r="E2038" s="6245" t="s">
        <v>3692</v>
      </c>
      <c r="F2038" s="6245" t="s">
        <v>2385</v>
      </c>
      <c r="G2038" s="6245" t="s">
        <v>3693</v>
      </c>
      <c r="H2038" s="6245" t="s">
        <v>24</v>
      </c>
      <c r="I2038" s="6245" t="s">
        <v>812</v>
      </c>
    </row>
    <row customHeight="1" ht="11.25">
      <c r="A2039" s="6245" t="s">
        <v>2183</v>
      </c>
      <c r="B2039" s="6245" t="s">
        <v>14</v>
      </c>
      <c r="C2039" s="6245" t="s">
        <v>5370</v>
      </c>
      <c r="D2039" s="6245" t="s">
        <v>5371</v>
      </c>
      <c r="E2039" s="6245" t="s">
        <v>5372</v>
      </c>
      <c r="F2039" s="6245" t="s">
        <v>2197</v>
      </c>
      <c r="G2039" s="6245" t="s">
        <v>5373</v>
      </c>
      <c r="H2039" s="6245" t="s">
        <v>24</v>
      </c>
      <c r="I2039" s="6245" t="s">
        <v>812</v>
      </c>
    </row>
    <row customHeight="1" ht="11.25">
      <c r="A2040" s="6245" t="s">
        <v>2183</v>
      </c>
      <c r="B2040" s="6245" t="s">
        <v>14</v>
      </c>
      <c r="C2040" s="6245" t="s">
        <v>5374</v>
      </c>
      <c r="D2040" s="6245" t="s">
        <v>5375</v>
      </c>
      <c r="E2040" s="6245" t="s">
        <v>5376</v>
      </c>
      <c r="F2040" s="6245" t="s">
        <v>2278</v>
      </c>
      <c r="G2040" s="6245" t="s">
        <v>5377</v>
      </c>
      <c r="H2040" s="6245" t="s">
        <v>24</v>
      </c>
      <c r="I2040" s="6245" t="s">
        <v>812</v>
      </c>
    </row>
    <row customHeight="1" ht="11.25">
      <c r="A2041" s="6245" t="s">
        <v>2183</v>
      </c>
      <c r="B2041" s="6245" t="s">
        <v>14</v>
      </c>
      <c r="C2041" s="6245" t="s">
        <v>5378</v>
      </c>
      <c r="D2041" s="6245" t="s">
        <v>5379</v>
      </c>
      <c r="E2041" s="6245" t="s">
        <v>5380</v>
      </c>
      <c r="F2041" s="6245" t="s">
        <v>2308</v>
      </c>
      <c r="G2041" s="6245" t="s">
        <v>5381</v>
      </c>
      <c r="H2041" s="6245" t="s">
        <v>24</v>
      </c>
      <c r="I2041" s="6245" t="s">
        <v>812</v>
      </c>
    </row>
    <row customHeight="1" ht="11.25">
      <c r="A2042" s="6245" t="s">
        <v>2183</v>
      </c>
      <c r="B2042" s="6245" t="s">
        <v>14</v>
      </c>
      <c r="C2042" s="6245" t="s">
        <v>5386</v>
      </c>
      <c r="D2042" s="6245" t="s">
        <v>5387</v>
      </c>
      <c r="E2042" s="6245" t="s">
        <v>5388</v>
      </c>
      <c r="F2042" s="6245" t="s">
        <v>2202</v>
      </c>
      <c r="G2042" s="6245" t="s">
        <v>5389</v>
      </c>
      <c r="H2042" s="6245" t="s">
        <v>24</v>
      </c>
      <c r="I2042" s="6245" t="s">
        <v>812</v>
      </c>
    </row>
    <row customHeight="1" ht="11.25">
      <c r="A2043" s="6245" t="s">
        <v>2183</v>
      </c>
      <c r="B2043" s="6245" t="s">
        <v>14</v>
      </c>
      <c r="C2043" s="6245" t="s">
        <v>5390</v>
      </c>
      <c r="D2043" s="6245" t="s">
        <v>5391</v>
      </c>
      <c r="E2043" s="6245" t="s">
        <v>5392</v>
      </c>
      <c r="F2043" s="6245" t="s">
        <v>2202</v>
      </c>
      <c r="G2043" s="6245" t="s">
        <v>5393</v>
      </c>
      <c r="H2043" s="6245" t="s">
        <v>24</v>
      </c>
      <c r="I2043" s="6245" t="s">
        <v>812</v>
      </c>
    </row>
    <row customHeight="1" ht="11.25">
      <c r="A2044" s="6245" t="s">
        <v>2183</v>
      </c>
      <c r="B2044" s="6245" t="s">
        <v>14</v>
      </c>
      <c r="C2044" s="6245" t="s">
        <v>5394</v>
      </c>
      <c r="D2044" s="6245" t="s">
        <v>5395</v>
      </c>
      <c r="E2044" s="6245" t="s">
        <v>5396</v>
      </c>
      <c r="F2044" s="6245" t="s">
        <v>2278</v>
      </c>
      <c r="G2044" s="6245" t="s">
        <v>24</v>
      </c>
      <c r="H2044" s="6245" t="s">
        <v>24</v>
      </c>
      <c r="I2044" s="6245" t="s">
        <v>812</v>
      </c>
    </row>
    <row customHeight="1" ht="11.25">
      <c r="A2045" s="6245" t="s">
        <v>2183</v>
      </c>
      <c r="B2045" s="6245" t="s">
        <v>14</v>
      </c>
      <c r="C2045" s="6245" t="s">
        <v>4759</v>
      </c>
      <c r="D2045" s="6245" t="s">
        <v>4760</v>
      </c>
      <c r="E2045" s="6245" t="s">
        <v>4761</v>
      </c>
      <c r="F2045" s="6245" t="s">
        <v>2237</v>
      </c>
      <c r="G2045" s="6245" t="s">
        <v>4762</v>
      </c>
      <c r="H2045" s="6245" t="s">
        <v>24</v>
      </c>
      <c r="I2045" s="6245" t="s">
        <v>812</v>
      </c>
    </row>
    <row customHeight="1" ht="11.25">
      <c r="A2046" s="6245" t="s">
        <v>2183</v>
      </c>
      <c r="B2046" s="6245" t="s">
        <v>14</v>
      </c>
      <c r="C2046" s="6245" t="s">
        <v>5894</v>
      </c>
      <c r="D2046" s="6245" t="s">
        <v>5895</v>
      </c>
      <c r="E2046" s="6245" t="s">
        <v>5896</v>
      </c>
      <c r="F2046" s="6245" t="s">
        <v>2303</v>
      </c>
      <c r="G2046" s="6245" t="s">
        <v>5410</v>
      </c>
      <c r="H2046" s="6245" t="s">
        <v>24</v>
      </c>
      <c r="I2046" s="6245" t="s">
        <v>812</v>
      </c>
    </row>
    <row customHeight="1" ht="11.25">
      <c r="A2047" s="6245" t="s">
        <v>2183</v>
      </c>
      <c r="B2047" s="6245" t="s">
        <v>14</v>
      </c>
      <c r="C2047" s="6245" t="s">
        <v>5897</v>
      </c>
      <c r="D2047" s="6245" t="s">
        <v>5898</v>
      </c>
      <c r="E2047" s="6245" t="s">
        <v>5899</v>
      </c>
      <c r="F2047" s="6245" t="s">
        <v>2197</v>
      </c>
      <c r="G2047" s="6245" t="s">
        <v>24</v>
      </c>
      <c r="H2047" s="6245" t="s">
        <v>24</v>
      </c>
      <c r="I2047" s="6245" t="s">
        <v>812</v>
      </c>
    </row>
    <row customHeight="1" ht="11.25">
      <c r="A2048" s="6245" t="s">
        <v>2183</v>
      </c>
      <c r="B2048" s="6245" t="s">
        <v>14</v>
      </c>
      <c r="C2048" s="6245" t="s">
        <v>3717</v>
      </c>
      <c r="D2048" s="6245" t="s">
        <v>3718</v>
      </c>
      <c r="E2048" s="6245" t="s">
        <v>3719</v>
      </c>
      <c r="F2048" s="6245" t="s">
        <v>3720</v>
      </c>
      <c r="G2048" s="6245" t="s">
        <v>3721</v>
      </c>
      <c r="H2048" s="6245" t="s">
        <v>24</v>
      </c>
      <c r="I2048" s="6245" t="s">
        <v>812</v>
      </c>
    </row>
    <row customHeight="1" ht="11.25">
      <c r="A2049" s="6245" t="s">
        <v>2183</v>
      </c>
      <c r="B2049" s="6245" t="s">
        <v>14</v>
      </c>
      <c r="C2049" s="6245" t="s">
        <v>3734</v>
      </c>
      <c r="D2049" s="6245" t="s">
        <v>3735</v>
      </c>
      <c r="E2049" s="6245" t="s">
        <v>3736</v>
      </c>
      <c r="F2049" s="6245" t="s">
        <v>2437</v>
      </c>
      <c r="G2049" s="6245" t="s">
        <v>3737</v>
      </c>
      <c r="H2049" s="6245" t="s">
        <v>24</v>
      </c>
      <c r="I2049" s="6245" t="s">
        <v>812</v>
      </c>
    </row>
    <row customHeight="1" ht="11.25">
      <c r="A2050" s="6245" t="s">
        <v>2183</v>
      </c>
      <c r="B2050" s="6245" t="s">
        <v>14</v>
      </c>
      <c r="C2050" s="6245" t="s">
        <v>5397</v>
      </c>
      <c r="D2050" s="6245" t="s">
        <v>5398</v>
      </c>
      <c r="E2050" s="6245" t="s">
        <v>5399</v>
      </c>
      <c r="F2050" s="6245" t="s">
        <v>2402</v>
      </c>
      <c r="G2050" s="6245" t="s">
        <v>24</v>
      </c>
      <c r="H2050" s="6245" t="s">
        <v>24</v>
      </c>
      <c r="I2050" s="6245" t="s">
        <v>812</v>
      </c>
    </row>
    <row customHeight="1" ht="11.25">
      <c r="A2051" s="6245" t="s">
        <v>2183</v>
      </c>
      <c r="B2051" s="6245" t="s">
        <v>14</v>
      </c>
      <c r="C2051" s="6245" t="s">
        <v>5400</v>
      </c>
      <c r="D2051" s="6245" t="s">
        <v>5401</v>
      </c>
      <c r="E2051" s="6245" t="s">
        <v>5402</v>
      </c>
      <c r="F2051" s="6245" t="s">
        <v>3697</v>
      </c>
      <c r="G2051" s="6245" t="s">
        <v>5403</v>
      </c>
      <c r="H2051" s="6245" t="s">
        <v>24</v>
      </c>
      <c r="I2051" s="6245" t="s">
        <v>812</v>
      </c>
    </row>
    <row customHeight="1" ht="11.25">
      <c r="A2052" s="6245" t="s">
        <v>2183</v>
      </c>
      <c r="B2052" s="6245" t="s">
        <v>14</v>
      </c>
      <c r="C2052" s="6245" t="s">
        <v>3748</v>
      </c>
      <c r="D2052" s="6245" t="s">
        <v>3749</v>
      </c>
      <c r="E2052" s="6245" t="s">
        <v>3750</v>
      </c>
      <c r="F2052" s="6245" t="s">
        <v>2308</v>
      </c>
      <c r="G2052" s="6245" t="s">
        <v>3751</v>
      </c>
      <c r="H2052" s="6245" t="s">
        <v>24</v>
      </c>
      <c r="I2052" s="6245" t="s">
        <v>812</v>
      </c>
    </row>
    <row customHeight="1" ht="11.25">
      <c r="A2053" s="6245" t="s">
        <v>2183</v>
      </c>
      <c r="B2053" s="6245" t="s">
        <v>14</v>
      </c>
      <c r="C2053" s="6245" t="s">
        <v>5404</v>
      </c>
      <c r="D2053" s="6245" t="s">
        <v>5405</v>
      </c>
      <c r="E2053" s="6245" t="s">
        <v>5406</v>
      </c>
      <c r="F2053" s="6245" t="s">
        <v>2202</v>
      </c>
      <c r="G2053" s="6245" t="s">
        <v>24</v>
      </c>
      <c r="H2053" s="6245" t="s">
        <v>24</v>
      </c>
      <c r="I2053" s="6245" t="s">
        <v>812</v>
      </c>
    </row>
    <row customHeight="1" ht="11.25">
      <c r="A2054" s="6245" t="s">
        <v>2183</v>
      </c>
      <c r="B2054" s="6245" t="s">
        <v>14</v>
      </c>
      <c r="C2054" s="6245" t="s">
        <v>4763</v>
      </c>
      <c r="D2054" s="6245" t="s">
        <v>4764</v>
      </c>
      <c r="E2054" s="6245" t="s">
        <v>4765</v>
      </c>
      <c r="F2054" s="6245" t="s">
        <v>2197</v>
      </c>
      <c r="G2054" s="6245" t="s">
        <v>4766</v>
      </c>
      <c r="H2054" s="6245" t="s">
        <v>24</v>
      </c>
      <c r="I2054" s="6245" t="s">
        <v>812</v>
      </c>
    </row>
    <row customHeight="1" ht="11.25">
      <c r="A2055" s="6245" t="s">
        <v>2183</v>
      </c>
      <c r="B2055" s="6245" t="s">
        <v>14</v>
      </c>
      <c r="C2055" s="6245" t="s">
        <v>5900</v>
      </c>
      <c r="D2055" s="6245" t="s">
        <v>5901</v>
      </c>
      <c r="E2055" s="6245" t="s">
        <v>5902</v>
      </c>
      <c r="F2055" s="6245" t="s">
        <v>5903</v>
      </c>
      <c r="G2055" s="6245" t="s">
        <v>24</v>
      </c>
      <c r="H2055" s="6245" t="s">
        <v>24</v>
      </c>
      <c r="I2055" s="6245" t="s">
        <v>812</v>
      </c>
    </row>
    <row customHeight="1" ht="11.25">
      <c r="A2056" s="6245" t="s">
        <v>2183</v>
      </c>
      <c r="B2056" s="6245" t="s">
        <v>14</v>
      </c>
      <c r="C2056" s="6245" t="s">
        <v>5411</v>
      </c>
      <c r="D2056" s="6245" t="s">
        <v>5412</v>
      </c>
      <c r="E2056" s="6245" t="s">
        <v>5413</v>
      </c>
      <c r="F2056" s="6245" t="s">
        <v>2197</v>
      </c>
      <c r="G2056" s="6245" t="s">
        <v>24</v>
      </c>
      <c r="H2056" s="6245" t="s">
        <v>24</v>
      </c>
      <c r="I2056" s="6245" t="s">
        <v>812</v>
      </c>
    </row>
    <row customHeight="1" ht="11.25">
      <c r="A2057" s="6245" t="s">
        <v>2183</v>
      </c>
      <c r="B2057" s="6245" t="s">
        <v>14</v>
      </c>
      <c r="C2057" s="6245" t="s">
        <v>5417</v>
      </c>
      <c r="D2057" s="6245" t="s">
        <v>5418</v>
      </c>
      <c r="E2057" s="6245" t="s">
        <v>5419</v>
      </c>
      <c r="F2057" s="6245" t="s">
        <v>2291</v>
      </c>
      <c r="G2057" s="6245" t="s">
        <v>5420</v>
      </c>
      <c r="H2057" s="6245" t="s">
        <v>24</v>
      </c>
      <c r="I2057" s="6245" t="s">
        <v>812</v>
      </c>
    </row>
    <row customHeight="1" ht="11.25">
      <c r="A2058" s="6245" t="s">
        <v>2183</v>
      </c>
      <c r="B2058" s="6245" t="s">
        <v>14</v>
      </c>
      <c r="C2058" s="6245" t="s">
        <v>5421</v>
      </c>
      <c r="D2058" s="6245" t="s">
        <v>5422</v>
      </c>
      <c r="E2058" s="6245" t="s">
        <v>5423</v>
      </c>
      <c r="F2058" s="6245" t="s">
        <v>2353</v>
      </c>
      <c r="G2058" s="6245" t="s">
        <v>24</v>
      </c>
      <c r="H2058" s="6245" t="s">
        <v>24</v>
      </c>
      <c r="I2058" s="6245" t="s">
        <v>812</v>
      </c>
    </row>
    <row customHeight="1" ht="11.25">
      <c r="A2059" s="6245" t="s">
        <v>2183</v>
      </c>
      <c r="B2059" s="6245" t="s">
        <v>14</v>
      </c>
      <c r="C2059" s="6245" t="s">
        <v>3763</v>
      </c>
      <c r="D2059" s="6245" t="s">
        <v>3764</v>
      </c>
      <c r="E2059" s="6245" t="s">
        <v>3765</v>
      </c>
      <c r="F2059" s="6245" t="s">
        <v>2268</v>
      </c>
      <c r="G2059" s="6245" t="s">
        <v>2332</v>
      </c>
      <c r="H2059" s="6245" t="s">
        <v>24</v>
      </c>
      <c r="I2059" s="6245" t="s">
        <v>812</v>
      </c>
    </row>
    <row customHeight="1" ht="11.25">
      <c r="A2060" s="6245" t="s">
        <v>2183</v>
      </c>
      <c r="B2060" s="6245" t="s">
        <v>14</v>
      </c>
      <c r="C2060" s="6245" t="s">
        <v>5424</v>
      </c>
      <c r="D2060" s="6245" t="s">
        <v>5425</v>
      </c>
      <c r="E2060" s="6245" t="s">
        <v>5426</v>
      </c>
      <c r="F2060" s="6245" t="s">
        <v>2197</v>
      </c>
      <c r="G2060" s="6245" t="s">
        <v>5427</v>
      </c>
      <c r="H2060" s="6245" t="s">
        <v>24</v>
      </c>
      <c r="I2060" s="6245" t="s">
        <v>812</v>
      </c>
    </row>
    <row customHeight="1" ht="11.25">
      <c r="A2061" s="6245" t="s">
        <v>2183</v>
      </c>
      <c r="B2061" s="6245" t="s">
        <v>14</v>
      </c>
      <c r="C2061" s="6245" t="s">
        <v>3777</v>
      </c>
      <c r="D2061" s="6245" t="s">
        <v>3778</v>
      </c>
      <c r="E2061" s="6245" t="s">
        <v>3779</v>
      </c>
      <c r="F2061" s="6245" t="s">
        <v>3196</v>
      </c>
      <c r="G2061" s="6245" t="s">
        <v>3780</v>
      </c>
      <c r="H2061" s="6245" t="s">
        <v>24</v>
      </c>
      <c r="I2061" s="6245" t="s">
        <v>812</v>
      </c>
    </row>
    <row customHeight="1" ht="11.25">
      <c r="A2062" s="6245" t="s">
        <v>2183</v>
      </c>
      <c r="B2062" s="6245" t="s">
        <v>14</v>
      </c>
      <c r="C2062" s="6245" t="s">
        <v>5432</v>
      </c>
      <c r="D2062" s="6245" t="s">
        <v>5433</v>
      </c>
      <c r="E2062" s="6245" t="s">
        <v>5434</v>
      </c>
      <c r="F2062" s="6245" t="s">
        <v>2385</v>
      </c>
      <c r="G2062" s="6245" t="s">
        <v>5435</v>
      </c>
      <c r="H2062" s="6245" t="s">
        <v>24</v>
      </c>
      <c r="I2062" s="6245" t="s">
        <v>812</v>
      </c>
    </row>
    <row customHeight="1" ht="11.25">
      <c r="A2063" s="6245" t="s">
        <v>2183</v>
      </c>
      <c r="B2063" s="6245" t="s">
        <v>14</v>
      </c>
      <c r="C2063" s="6245" t="s">
        <v>5440</v>
      </c>
      <c r="D2063" s="6245" t="s">
        <v>5441</v>
      </c>
      <c r="E2063" s="6245" t="s">
        <v>5442</v>
      </c>
      <c r="F2063" s="6245" t="s">
        <v>2313</v>
      </c>
      <c r="G2063" s="6245" t="s">
        <v>5443</v>
      </c>
      <c r="H2063" s="6245" t="s">
        <v>24</v>
      </c>
      <c r="I2063" s="6245" t="s">
        <v>812</v>
      </c>
    </row>
    <row customHeight="1" ht="11.25">
      <c r="A2064" s="6245" t="s">
        <v>2183</v>
      </c>
      <c r="B2064" s="6245" t="s">
        <v>14</v>
      </c>
      <c r="C2064" s="6245" t="s">
        <v>5444</v>
      </c>
      <c r="D2064" s="6245" t="s">
        <v>5445</v>
      </c>
      <c r="E2064" s="6245" t="s">
        <v>5446</v>
      </c>
      <c r="F2064" s="6245" t="s">
        <v>2212</v>
      </c>
      <c r="G2064" s="6245" t="s">
        <v>24</v>
      </c>
      <c r="H2064" s="6245" t="s">
        <v>24</v>
      </c>
      <c r="I2064" s="6245" t="s">
        <v>812</v>
      </c>
    </row>
    <row customHeight="1" ht="11.25">
      <c r="A2065" s="6245" t="s">
        <v>2183</v>
      </c>
      <c r="B2065" s="6245" t="s">
        <v>14</v>
      </c>
      <c r="C2065" s="6245" t="s">
        <v>3792</v>
      </c>
      <c r="D2065" s="6245" t="s">
        <v>3793</v>
      </c>
      <c r="E2065" s="6245" t="s">
        <v>3794</v>
      </c>
      <c r="F2065" s="6245" t="s">
        <v>2268</v>
      </c>
      <c r="G2065" s="6245" t="s">
        <v>24</v>
      </c>
      <c r="H2065" s="6245" t="s">
        <v>24</v>
      </c>
      <c r="I2065" s="6245" t="s">
        <v>812</v>
      </c>
    </row>
    <row customHeight="1" ht="11.25">
      <c r="A2066" s="6245" t="s">
        <v>2183</v>
      </c>
      <c r="B2066" s="6245" t="s">
        <v>14</v>
      </c>
      <c r="C2066" s="6245" t="s">
        <v>5447</v>
      </c>
      <c r="D2066" s="6245" t="s">
        <v>5448</v>
      </c>
      <c r="E2066" s="6245" t="s">
        <v>5449</v>
      </c>
      <c r="F2066" s="6245" t="s">
        <v>2586</v>
      </c>
      <c r="G2066" s="6245" t="s">
        <v>24</v>
      </c>
      <c r="H2066" s="6245" t="s">
        <v>24</v>
      </c>
      <c r="I2066" s="6245" t="s">
        <v>812</v>
      </c>
    </row>
    <row customHeight="1" ht="11.25">
      <c r="A2067" s="6245" t="s">
        <v>2183</v>
      </c>
      <c r="B2067" s="6245" t="s">
        <v>14</v>
      </c>
      <c r="C2067" s="6245" t="s">
        <v>5904</v>
      </c>
      <c r="D2067" s="6245" t="s">
        <v>5905</v>
      </c>
      <c r="E2067" s="6245" t="s">
        <v>5906</v>
      </c>
      <c r="F2067" s="6245" t="s">
        <v>5907</v>
      </c>
      <c r="G2067" s="6245" t="s">
        <v>24</v>
      </c>
      <c r="H2067" s="6245" t="s">
        <v>24</v>
      </c>
      <c r="I2067" s="6245" t="s">
        <v>812</v>
      </c>
    </row>
    <row customHeight="1" ht="11.25">
      <c r="A2068" s="6245" t="s">
        <v>2183</v>
      </c>
      <c r="B2068" s="6245" t="s">
        <v>14</v>
      </c>
      <c r="C2068" s="6245" t="s">
        <v>3806</v>
      </c>
      <c r="D2068" s="6245" t="s">
        <v>3807</v>
      </c>
      <c r="E2068" s="6245" t="s">
        <v>3808</v>
      </c>
      <c r="F2068" s="6245" t="s">
        <v>2327</v>
      </c>
      <c r="G2068" s="6245" t="s">
        <v>24</v>
      </c>
      <c r="H2068" s="6245" t="s">
        <v>24</v>
      </c>
      <c r="I2068" s="6245" t="s">
        <v>812</v>
      </c>
    </row>
    <row customHeight="1" ht="11.25">
      <c r="A2069" s="6245" t="s">
        <v>2183</v>
      </c>
      <c r="B2069" s="6245" t="s">
        <v>14</v>
      </c>
      <c r="C2069" s="6245" t="s">
        <v>5908</v>
      </c>
      <c r="D2069" s="6245" t="s">
        <v>5909</v>
      </c>
      <c r="E2069" s="6245" t="s">
        <v>5910</v>
      </c>
      <c r="F2069" s="6245" t="s">
        <v>2308</v>
      </c>
      <c r="G2069" s="6245" t="s">
        <v>24</v>
      </c>
      <c r="H2069" s="6245" t="s">
        <v>24</v>
      </c>
      <c r="I2069" s="6245" t="s">
        <v>812</v>
      </c>
    </row>
    <row customHeight="1" ht="11.25">
      <c r="A2070" s="6245" t="s">
        <v>2183</v>
      </c>
      <c r="B2070" s="6245" t="s">
        <v>14</v>
      </c>
      <c r="C2070" s="6245" t="s">
        <v>5450</v>
      </c>
      <c r="D2070" s="6245" t="s">
        <v>5451</v>
      </c>
      <c r="E2070" s="6245" t="s">
        <v>5452</v>
      </c>
      <c r="F2070" s="6245" t="s">
        <v>2308</v>
      </c>
      <c r="G2070" s="6245" t="s">
        <v>24</v>
      </c>
      <c r="H2070" s="6245" t="s">
        <v>24</v>
      </c>
      <c r="I2070" s="6245" t="s">
        <v>812</v>
      </c>
    </row>
    <row customHeight="1" ht="11.25">
      <c r="A2071" s="6245" t="s">
        <v>2183</v>
      </c>
      <c r="B2071" s="6245" t="s">
        <v>14</v>
      </c>
      <c r="C2071" s="6245" t="s">
        <v>5457</v>
      </c>
      <c r="D2071" s="6245" t="s">
        <v>5458</v>
      </c>
      <c r="E2071" s="6245" t="s">
        <v>5459</v>
      </c>
      <c r="F2071" s="6245" t="s">
        <v>2313</v>
      </c>
      <c r="G2071" s="6245" t="s">
        <v>5460</v>
      </c>
      <c r="H2071" s="6245" t="s">
        <v>24</v>
      </c>
      <c r="I2071" s="6245" t="s">
        <v>812</v>
      </c>
    </row>
    <row customHeight="1" ht="11.25">
      <c r="A2072" s="6245" t="s">
        <v>2183</v>
      </c>
      <c r="B2072" s="6245" t="s">
        <v>14</v>
      </c>
      <c r="C2072" s="6245" t="s">
        <v>5471</v>
      </c>
      <c r="D2072" s="6245" t="s">
        <v>5472</v>
      </c>
      <c r="E2072" s="6245" t="s">
        <v>5473</v>
      </c>
      <c r="F2072" s="6245" t="s">
        <v>2303</v>
      </c>
      <c r="G2072" s="6245" t="s">
        <v>5474</v>
      </c>
      <c r="H2072" s="6245" t="s">
        <v>24</v>
      </c>
      <c r="I2072" s="6245" t="s">
        <v>812</v>
      </c>
    </row>
    <row customHeight="1" ht="11.25">
      <c r="A2073" s="6245" t="s">
        <v>2183</v>
      </c>
      <c r="B2073" s="6245" t="s">
        <v>14</v>
      </c>
      <c r="C2073" s="6245" t="s">
        <v>5475</v>
      </c>
      <c r="D2073" s="6245" t="s">
        <v>5476</v>
      </c>
      <c r="E2073" s="6245" t="s">
        <v>5477</v>
      </c>
      <c r="F2073" s="6245" t="s">
        <v>2247</v>
      </c>
      <c r="G2073" s="6245" t="s">
        <v>24</v>
      </c>
      <c r="H2073" s="6245" t="s">
        <v>24</v>
      </c>
      <c r="I2073" s="6245" t="s">
        <v>812</v>
      </c>
    </row>
    <row customHeight="1" ht="11.25">
      <c r="A2074" s="6245" t="s">
        <v>2183</v>
      </c>
      <c r="B2074" s="6245" t="s">
        <v>14</v>
      </c>
      <c r="C2074" s="6245" t="s">
        <v>3861</v>
      </c>
      <c r="D2074" s="6245" t="s">
        <v>3862</v>
      </c>
      <c r="E2074" s="6245" t="s">
        <v>3863</v>
      </c>
      <c r="F2074" s="6245" t="s">
        <v>2202</v>
      </c>
      <c r="G2074" s="6245" t="s">
        <v>3864</v>
      </c>
      <c r="H2074" s="6245" t="s">
        <v>24</v>
      </c>
      <c r="I2074" s="6245" t="s">
        <v>812</v>
      </c>
    </row>
    <row customHeight="1" ht="11.25">
      <c r="A2075" s="6245" t="s">
        <v>2183</v>
      </c>
      <c r="B2075" s="6245" t="s">
        <v>14</v>
      </c>
      <c r="C2075" s="6245" t="s">
        <v>3865</v>
      </c>
      <c r="D2075" s="6245" t="s">
        <v>3866</v>
      </c>
      <c r="E2075" s="6245" t="s">
        <v>3867</v>
      </c>
      <c r="F2075" s="6245" t="s">
        <v>2318</v>
      </c>
      <c r="G2075" s="6245" t="s">
        <v>24</v>
      </c>
      <c r="H2075" s="6245" t="s">
        <v>24</v>
      </c>
      <c r="I2075" s="6245" t="s">
        <v>812</v>
      </c>
    </row>
    <row customHeight="1" ht="11.25">
      <c r="A2076" s="6245" t="s">
        <v>2183</v>
      </c>
      <c r="B2076" s="6245" t="s">
        <v>14</v>
      </c>
      <c r="C2076" s="6245" t="s">
        <v>5482</v>
      </c>
      <c r="D2076" s="6245" t="s">
        <v>5483</v>
      </c>
      <c r="E2076" s="6245" t="s">
        <v>5484</v>
      </c>
      <c r="F2076" s="6245" t="s">
        <v>2586</v>
      </c>
      <c r="G2076" s="6245" t="s">
        <v>5485</v>
      </c>
      <c r="H2076" s="6245" t="s">
        <v>24</v>
      </c>
      <c r="I2076" s="6245" t="s">
        <v>812</v>
      </c>
    </row>
    <row customHeight="1" ht="11.25">
      <c r="A2077" s="6245" t="s">
        <v>2183</v>
      </c>
      <c r="B2077" s="6245" t="s">
        <v>14</v>
      </c>
      <c r="C2077" s="6245" t="s">
        <v>5486</v>
      </c>
      <c r="D2077" s="6245" t="s">
        <v>5487</v>
      </c>
      <c r="E2077" s="6245" t="s">
        <v>5488</v>
      </c>
      <c r="F2077" s="6245" t="s">
        <v>2287</v>
      </c>
      <c r="G2077" s="6245" t="s">
        <v>24</v>
      </c>
      <c r="H2077" s="6245" t="s">
        <v>24</v>
      </c>
      <c r="I2077" s="6245" t="s">
        <v>812</v>
      </c>
    </row>
    <row customHeight="1" ht="11.25">
      <c r="A2078" s="6245" t="s">
        <v>2183</v>
      </c>
      <c r="B2078" s="6245" t="s">
        <v>14</v>
      </c>
      <c r="C2078" s="6245" t="s">
        <v>5911</v>
      </c>
      <c r="D2078" s="6245" t="s">
        <v>5912</v>
      </c>
      <c r="E2078" s="6245" t="s">
        <v>5913</v>
      </c>
      <c r="F2078" s="6245" t="s">
        <v>5914</v>
      </c>
      <c r="G2078" s="6245" t="s">
        <v>5915</v>
      </c>
      <c r="H2078" s="6245" t="s">
        <v>5916</v>
      </c>
      <c r="I2078" s="6245" t="s">
        <v>812</v>
      </c>
    </row>
    <row customHeight="1" ht="11.25">
      <c r="A2079" s="6245" t="s">
        <v>2183</v>
      </c>
      <c r="B2079" s="6245" t="s">
        <v>14</v>
      </c>
      <c r="C2079" s="6245" t="s">
        <v>5489</v>
      </c>
      <c r="D2079" s="6245" t="s">
        <v>5490</v>
      </c>
      <c r="E2079" s="6245" t="s">
        <v>5491</v>
      </c>
      <c r="F2079" s="6245" t="s">
        <v>2437</v>
      </c>
      <c r="G2079" s="6245" t="s">
        <v>5492</v>
      </c>
      <c r="H2079" s="6245" t="s">
        <v>24</v>
      </c>
      <c r="I2079" s="6245" t="s">
        <v>812</v>
      </c>
    </row>
    <row customHeight="1" ht="11.25">
      <c r="A2080" s="6245" t="s">
        <v>2183</v>
      </c>
      <c r="B2080" s="6245" t="s">
        <v>14</v>
      </c>
      <c r="C2080" s="6245" t="s">
        <v>5493</v>
      </c>
      <c r="D2080" s="6245" t="s">
        <v>5494</v>
      </c>
      <c r="E2080" s="6245" t="s">
        <v>5495</v>
      </c>
      <c r="F2080" s="6245" t="s">
        <v>2303</v>
      </c>
      <c r="G2080" s="6245" t="s">
        <v>24</v>
      </c>
      <c r="H2080" s="6245" t="s">
        <v>5496</v>
      </c>
      <c r="I2080" s="6245" t="s">
        <v>812</v>
      </c>
    </row>
    <row customHeight="1" ht="11.25">
      <c r="A2081" s="6245" t="s">
        <v>2183</v>
      </c>
      <c r="B2081" s="6245" t="s">
        <v>14</v>
      </c>
      <c r="C2081" s="6245" t="s">
        <v>3891</v>
      </c>
      <c r="D2081" s="6245" t="s">
        <v>3892</v>
      </c>
      <c r="E2081" s="6245" t="s">
        <v>3893</v>
      </c>
      <c r="F2081" s="6245" t="s">
        <v>2291</v>
      </c>
      <c r="G2081" s="6245" t="s">
        <v>3894</v>
      </c>
      <c r="H2081" s="6245" t="s">
        <v>24</v>
      </c>
      <c r="I2081" s="6245" t="s">
        <v>812</v>
      </c>
    </row>
    <row customHeight="1" ht="11.25">
      <c r="A2082" s="6245" t="s">
        <v>2183</v>
      </c>
      <c r="B2082" s="6245" t="s">
        <v>14</v>
      </c>
      <c r="C2082" s="6245" t="s">
        <v>5497</v>
      </c>
      <c r="D2082" s="6245" t="s">
        <v>5498</v>
      </c>
      <c r="E2082" s="6245" t="s">
        <v>5499</v>
      </c>
      <c r="F2082" s="6245" t="s">
        <v>2358</v>
      </c>
      <c r="G2082" s="6245" t="s">
        <v>24</v>
      </c>
      <c r="H2082" s="6245" t="s">
        <v>24</v>
      </c>
      <c r="I2082" s="6245" t="s">
        <v>812</v>
      </c>
    </row>
    <row customHeight="1" ht="11.25">
      <c r="A2083" s="6245" t="s">
        <v>2183</v>
      </c>
      <c r="B2083" s="6245" t="s">
        <v>14</v>
      </c>
      <c r="C2083" s="6245" t="s">
        <v>5500</v>
      </c>
      <c r="D2083" s="6245" t="s">
        <v>5501</v>
      </c>
      <c r="E2083" s="6245" t="s">
        <v>5502</v>
      </c>
      <c r="F2083" s="6245" t="s">
        <v>2437</v>
      </c>
      <c r="G2083" s="6245" t="s">
        <v>24</v>
      </c>
      <c r="H2083" s="6245" t="s">
        <v>24</v>
      </c>
      <c r="I2083" s="6245" t="s">
        <v>812</v>
      </c>
    </row>
    <row customHeight="1" ht="11.25">
      <c r="A2084" s="6245" t="s">
        <v>2183</v>
      </c>
      <c r="B2084" s="6245" t="s">
        <v>14</v>
      </c>
      <c r="C2084" s="6245" t="s">
        <v>3912</v>
      </c>
      <c r="D2084" s="6245" t="s">
        <v>3913</v>
      </c>
      <c r="E2084" s="6245" t="s">
        <v>3914</v>
      </c>
      <c r="F2084" s="6245" t="s">
        <v>2385</v>
      </c>
      <c r="G2084" s="6245" t="s">
        <v>3915</v>
      </c>
      <c r="H2084" s="6245" t="s">
        <v>24</v>
      </c>
      <c r="I2084" s="6245" t="s">
        <v>812</v>
      </c>
    </row>
    <row customHeight="1" ht="11.25">
      <c r="A2085" s="6245" t="s">
        <v>2183</v>
      </c>
      <c r="B2085" s="6245" t="s">
        <v>14</v>
      </c>
      <c r="C2085" s="6245" t="s">
        <v>5917</v>
      </c>
      <c r="D2085" s="6245" t="s">
        <v>3920</v>
      </c>
      <c r="E2085" s="6245" t="s">
        <v>3921</v>
      </c>
      <c r="F2085" s="6245" t="s">
        <v>2308</v>
      </c>
      <c r="G2085" s="6245" t="s">
        <v>24</v>
      </c>
      <c r="H2085" s="6245" t="s">
        <v>24</v>
      </c>
      <c r="I2085" s="6245" t="s">
        <v>812</v>
      </c>
    </row>
    <row customHeight="1" ht="11.25">
      <c r="A2086" s="6245" t="s">
        <v>2183</v>
      </c>
      <c r="B2086" s="6245" t="s">
        <v>14</v>
      </c>
      <c r="C2086" s="6245" t="s">
        <v>5918</v>
      </c>
      <c r="D2086" s="6245" t="s">
        <v>5919</v>
      </c>
      <c r="E2086" s="6245" t="s">
        <v>5920</v>
      </c>
      <c r="F2086" s="6245" t="s">
        <v>4784</v>
      </c>
      <c r="G2086" s="6245" t="s">
        <v>5921</v>
      </c>
      <c r="H2086" s="6245" t="s">
        <v>24</v>
      </c>
      <c r="I2086" s="6245" t="s">
        <v>812</v>
      </c>
    </row>
    <row customHeight="1" ht="11.25">
      <c r="A2087" s="6245" t="s">
        <v>2183</v>
      </c>
      <c r="B2087" s="6245" t="s">
        <v>14</v>
      </c>
      <c r="C2087" s="6245" t="s">
        <v>5922</v>
      </c>
      <c r="D2087" s="6245" t="s">
        <v>5923</v>
      </c>
      <c r="E2087" s="6245" t="s">
        <v>5924</v>
      </c>
      <c r="F2087" s="6245" t="s">
        <v>2952</v>
      </c>
      <c r="G2087" s="6245" t="s">
        <v>5925</v>
      </c>
      <c r="H2087" s="6245" t="s">
        <v>24</v>
      </c>
      <c r="I2087" s="6245" t="s">
        <v>812</v>
      </c>
    </row>
    <row customHeight="1" ht="11.25">
      <c r="A2088" s="6245" t="s">
        <v>2183</v>
      </c>
      <c r="B2088" s="6245" t="s">
        <v>14</v>
      </c>
      <c r="C2088" s="6245" t="s">
        <v>4770</v>
      </c>
      <c r="D2088" s="6245" t="s">
        <v>4771</v>
      </c>
      <c r="E2088" s="6245" t="s">
        <v>4772</v>
      </c>
      <c r="F2088" s="6245" t="s">
        <v>2647</v>
      </c>
      <c r="G2088" s="6245" t="s">
        <v>24</v>
      </c>
      <c r="H2088" s="6245" t="s">
        <v>24</v>
      </c>
      <c r="I2088" s="6245" t="s">
        <v>812</v>
      </c>
    </row>
    <row customHeight="1" ht="11.25">
      <c r="A2089" s="6245" t="s">
        <v>2183</v>
      </c>
      <c r="B2089" s="6245" t="s">
        <v>14</v>
      </c>
      <c r="C2089" s="6245" t="s">
        <v>3941</v>
      </c>
      <c r="D2089" s="6245" t="s">
        <v>3942</v>
      </c>
      <c r="E2089" s="6245" t="s">
        <v>3943</v>
      </c>
      <c r="F2089" s="6245" t="s">
        <v>2283</v>
      </c>
      <c r="G2089" s="6245" t="s">
        <v>2403</v>
      </c>
      <c r="H2089" s="6245" t="s">
        <v>24</v>
      </c>
      <c r="I2089" s="6245" t="s">
        <v>812</v>
      </c>
    </row>
    <row customHeight="1" ht="11.25">
      <c r="A2090" s="6245" t="s">
        <v>2183</v>
      </c>
      <c r="B2090" s="6245" t="s">
        <v>14</v>
      </c>
      <c r="C2090" s="6245" t="s">
        <v>5512</v>
      </c>
      <c r="D2090" s="6245" t="s">
        <v>5513</v>
      </c>
      <c r="E2090" s="6245" t="s">
        <v>5514</v>
      </c>
      <c r="F2090" s="6245" t="s">
        <v>2560</v>
      </c>
      <c r="G2090" s="6245" t="s">
        <v>5515</v>
      </c>
      <c r="H2090" s="6245" t="s">
        <v>24</v>
      </c>
      <c r="I2090" s="6245" t="s">
        <v>812</v>
      </c>
    </row>
    <row customHeight="1" ht="11.25">
      <c r="A2091" s="6245" t="s">
        <v>2183</v>
      </c>
      <c r="B2091" s="6245" t="s">
        <v>14</v>
      </c>
      <c r="C2091" s="6245" t="s">
        <v>3964</v>
      </c>
      <c r="D2091" s="6245" t="s">
        <v>3961</v>
      </c>
      <c r="E2091" s="6245" t="s">
        <v>3965</v>
      </c>
      <c r="F2091" s="6245" t="s">
        <v>2291</v>
      </c>
      <c r="G2091" s="6245" t="s">
        <v>3966</v>
      </c>
      <c r="H2091" s="6245" t="s">
        <v>24</v>
      </c>
      <c r="I2091" s="6245" t="s">
        <v>812</v>
      </c>
    </row>
    <row customHeight="1" ht="11.25">
      <c r="A2092" s="6245" t="s">
        <v>2183</v>
      </c>
      <c r="B2092" s="6245" t="s">
        <v>14</v>
      </c>
      <c r="C2092" s="6245" t="s">
        <v>5516</v>
      </c>
      <c r="D2092" s="6245" t="s">
        <v>5517</v>
      </c>
      <c r="E2092" s="6245" t="s">
        <v>5518</v>
      </c>
      <c r="F2092" s="6245" t="s">
        <v>2278</v>
      </c>
      <c r="G2092" s="6245" t="s">
        <v>24</v>
      </c>
      <c r="H2092" s="6245" t="s">
        <v>24</v>
      </c>
      <c r="I2092" s="6245" t="s">
        <v>812</v>
      </c>
    </row>
    <row customHeight="1" ht="11.25">
      <c r="A2093" s="6245" t="s">
        <v>2183</v>
      </c>
      <c r="B2093" s="6245" t="s">
        <v>14</v>
      </c>
      <c r="C2093" s="6245" t="s">
        <v>4004</v>
      </c>
      <c r="D2093" s="6245" t="s">
        <v>4005</v>
      </c>
      <c r="E2093" s="6245" t="s">
        <v>4006</v>
      </c>
      <c r="F2093" s="6245" t="s">
        <v>2197</v>
      </c>
      <c r="G2093" s="6245" t="s">
        <v>4007</v>
      </c>
      <c r="H2093" s="6245" t="s">
        <v>24</v>
      </c>
      <c r="I2093" s="6245" t="s">
        <v>812</v>
      </c>
    </row>
    <row customHeight="1" ht="11.25">
      <c r="A2094" s="6245" t="s">
        <v>2183</v>
      </c>
      <c r="B2094" s="6245" t="s">
        <v>14</v>
      </c>
      <c r="C2094" s="6245" t="s">
        <v>4015</v>
      </c>
      <c r="D2094" s="6245" t="s">
        <v>4016</v>
      </c>
      <c r="E2094" s="6245" t="s">
        <v>4017</v>
      </c>
      <c r="F2094" s="6245" t="s">
        <v>2212</v>
      </c>
      <c r="G2094" s="6245" t="s">
        <v>4018</v>
      </c>
      <c r="H2094" s="6245" t="s">
        <v>24</v>
      </c>
      <c r="I2094" s="6245" t="s">
        <v>812</v>
      </c>
    </row>
    <row customHeight="1" ht="11.25">
      <c r="A2095" s="6245" t="s">
        <v>2183</v>
      </c>
      <c r="B2095" s="6245" t="s">
        <v>14</v>
      </c>
      <c r="C2095" s="6245" t="s">
        <v>4027</v>
      </c>
      <c r="D2095" s="6245" t="s">
        <v>4028</v>
      </c>
      <c r="E2095" s="6245" t="s">
        <v>4029</v>
      </c>
      <c r="F2095" s="6245" t="s">
        <v>4030</v>
      </c>
      <c r="G2095" s="6245" t="s">
        <v>4031</v>
      </c>
      <c r="H2095" s="6245" t="s">
        <v>24</v>
      </c>
      <c r="I2095" s="6245" t="s">
        <v>812</v>
      </c>
    </row>
    <row customHeight="1" ht="11.25">
      <c r="A2096" s="6245" t="s">
        <v>2183</v>
      </c>
      <c r="B2096" s="6245" t="s">
        <v>14</v>
      </c>
      <c r="C2096" s="6245" t="s">
        <v>4032</v>
      </c>
      <c r="D2096" s="6245" t="s">
        <v>4033</v>
      </c>
      <c r="E2096" s="6245" t="s">
        <v>4034</v>
      </c>
      <c r="F2096" s="6245" t="s">
        <v>2560</v>
      </c>
      <c r="G2096" s="6245" t="s">
        <v>4035</v>
      </c>
      <c r="H2096" s="6245" t="s">
        <v>24</v>
      </c>
      <c r="I2096" s="6245" t="s">
        <v>812</v>
      </c>
    </row>
    <row customHeight="1" ht="11.25">
      <c r="A2097" s="6245" t="s">
        <v>2183</v>
      </c>
      <c r="B2097" s="6245" t="s">
        <v>14</v>
      </c>
      <c r="C2097" s="6245" t="s">
        <v>4052</v>
      </c>
      <c r="D2097" s="6245" t="s">
        <v>4053</v>
      </c>
      <c r="E2097" s="6245" t="s">
        <v>4054</v>
      </c>
      <c r="F2097" s="6245" t="s">
        <v>3593</v>
      </c>
      <c r="G2097" s="6245" t="s">
        <v>4055</v>
      </c>
      <c r="H2097" s="6245" t="s">
        <v>24</v>
      </c>
      <c r="I2097" s="6245" t="s">
        <v>812</v>
      </c>
    </row>
    <row customHeight="1" ht="11.25">
      <c r="A2098" s="6245" t="s">
        <v>2183</v>
      </c>
      <c r="B2098" s="6245" t="s">
        <v>14</v>
      </c>
      <c r="C2098" s="6245" t="s">
        <v>5519</v>
      </c>
      <c r="D2098" s="6245" t="s">
        <v>5520</v>
      </c>
      <c r="E2098" s="6245" t="s">
        <v>5521</v>
      </c>
      <c r="F2098" s="6245" t="s">
        <v>3653</v>
      </c>
      <c r="G2098" s="6245" t="s">
        <v>5522</v>
      </c>
      <c r="H2098" s="6245" t="s">
        <v>24</v>
      </c>
      <c r="I2098" s="6245" t="s">
        <v>812</v>
      </c>
    </row>
    <row customHeight="1" ht="11.25">
      <c r="A2099" s="6245" t="s">
        <v>2183</v>
      </c>
      <c r="B2099" s="6245" t="s">
        <v>14</v>
      </c>
      <c r="C2099" s="6245" t="s">
        <v>5527</v>
      </c>
      <c r="D2099" s="6245" t="s">
        <v>5528</v>
      </c>
      <c r="E2099" s="6245" t="s">
        <v>5529</v>
      </c>
      <c r="F2099" s="6245" t="s">
        <v>2560</v>
      </c>
      <c r="G2099" s="6245" t="s">
        <v>5530</v>
      </c>
      <c r="H2099" s="6245" t="s">
        <v>24</v>
      </c>
      <c r="I2099" s="6245" t="s">
        <v>812</v>
      </c>
    </row>
    <row customHeight="1" ht="11.25">
      <c r="A2100" s="6245" t="s">
        <v>2183</v>
      </c>
      <c r="B2100" s="6245" t="s">
        <v>14</v>
      </c>
      <c r="C2100" s="6245" t="s">
        <v>4075</v>
      </c>
      <c r="D2100" s="6245" t="s">
        <v>4076</v>
      </c>
      <c r="E2100" s="6245" t="s">
        <v>4077</v>
      </c>
      <c r="F2100" s="6245" t="s">
        <v>2197</v>
      </c>
      <c r="G2100" s="6245" t="s">
        <v>4078</v>
      </c>
      <c r="H2100" s="6245" t="s">
        <v>24</v>
      </c>
      <c r="I2100" s="6245" t="s">
        <v>812</v>
      </c>
    </row>
    <row customHeight="1" ht="11.25">
      <c r="A2101" s="6245" t="s">
        <v>2183</v>
      </c>
      <c r="B2101" s="6245" t="s">
        <v>14</v>
      </c>
      <c r="C2101" s="6245" t="s">
        <v>4086</v>
      </c>
      <c r="D2101" s="6245" t="s">
        <v>4087</v>
      </c>
      <c r="E2101" s="6245" t="s">
        <v>4088</v>
      </c>
      <c r="F2101" s="6245" t="s">
        <v>2212</v>
      </c>
      <c r="G2101" s="6245" t="s">
        <v>4089</v>
      </c>
      <c r="H2101" s="6245" t="s">
        <v>24</v>
      </c>
      <c r="I2101" s="6245" t="s">
        <v>812</v>
      </c>
    </row>
    <row customHeight="1" ht="11.25">
      <c r="A2102" s="6245" t="s">
        <v>2183</v>
      </c>
      <c r="B2102" s="6245" t="s">
        <v>14</v>
      </c>
      <c r="C2102" s="6245" t="s">
        <v>5531</v>
      </c>
      <c r="D2102" s="6245" t="s">
        <v>5532</v>
      </c>
      <c r="E2102" s="6245" t="s">
        <v>5533</v>
      </c>
      <c r="F2102" s="6245" t="s">
        <v>2212</v>
      </c>
      <c r="G2102" s="6245" t="s">
        <v>5534</v>
      </c>
      <c r="H2102" s="6245" t="s">
        <v>24</v>
      </c>
      <c r="I2102" s="6245" t="s">
        <v>812</v>
      </c>
    </row>
    <row customHeight="1" ht="11.25">
      <c r="A2103" s="6245" t="s">
        <v>2183</v>
      </c>
      <c r="B2103" s="6245" t="s">
        <v>14</v>
      </c>
      <c r="C2103" s="6245" t="s">
        <v>5535</v>
      </c>
      <c r="D2103" s="6245" t="s">
        <v>5536</v>
      </c>
      <c r="E2103" s="6245" t="s">
        <v>5537</v>
      </c>
      <c r="F2103" s="6245" t="s">
        <v>2452</v>
      </c>
      <c r="G2103" s="6245" t="s">
        <v>5538</v>
      </c>
      <c r="H2103" s="6245" t="s">
        <v>5539</v>
      </c>
      <c r="I2103" s="6245" t="s">
        <v>812</v>
      </c>
    </row>
    <row customHeight="1" ht="11.25">
      <c r="A2104" s="6245" t="s">
        <v>2183</v>
      </c>
      <c r="B2104" s="6245" t="s">
        <v>14</v>
      </c>
      <c r="C2104" s="6245" t="s">
        <v>5540</v>
      </c>
      <c r="D2104" s="6245" t="s">
        <v>5541</v>
      </c>
      <c r="E2104" s="6245" t="s">
        <v>5542</v>
      </c>
      <c r="F2104" s="6245" t="s">
        <v>2586</v>
      </c>
      <c r="G2104" s="6245" t="s">
        <v>3838</v>
      </c>
      <c r="H2104" s="6245" t="s">
        <v>5543</v>
      </c>
      <c r="I2104" s="6245" t="s">
        <v>812</v>
      </c>
    </row>
    <row customHeight="1" ht="11.25">
      <c r="A2105" s="6245" t="s">
        <v>2183</v>
      </c>
      <c r="B2105" s="6245" t="s">
        <v>14</v>
      </c>
      <c r="C2105" s="6245" t="s">
        <v>5926</v>
      </c>
      <c r="D2105" s="6245" t="s">
        <v>5927</v>
      </c>
      <c r="E2105" s="6245" t="s">
        <v>5928</v>
      </c>
      <c r="F2105" s="6245" t="s">
        <v>2202</v>
      </c>
      <c r="G2105" s="6245" t="s">
        <v>5929</v>
      </c>
      <c r="H2105" s="6245" t="s">
        <v>24</v>
      </c>
      <c r="I2105" s="6245" t="s">
        <v>812</v>
      </c>
    </row>
    <row customHeight="1" ht="11.25">
      <c r="A2106" s="6245" t="s">
        <v>2183</v>
      </c>
      <c r="B2106" s="6245" t="s">
        <v>14</v>
      </c>
      <c r="C2106" s="6245" t="s">
        <v>5544</v>
      </c>
      <c r="D2106" s="6245" t="s">
        <v>5545</v>
      </c>
      <c r="E2106" s="6245" t="s">
        <v>5546</v>
      </c>
      <c r="F2106" s="6245" t="s">
        <v>4297</v>
      </c>
      <c r="G2106" s="6245" t="s">
        <v>24</v>
      </c>
      <c r="H2106" s="6245" t="s">
        <v>24</v>
      </c>
      <c r="I2106" s="6245" t="s">
        <v>812</v>
      </c>
    </row>
    <row customHeight="1" ht="11.25">
      <c r="A2107" s="6245" t="s">
        <v>2183</v>
      </c>
      <c r="B2107" s="6245" t="s">
        <v>14</v>
      </c>
      <c r="C2107" s="6245" t="s">
        <v>5547</v>
      </c>
      <c r="D2107" s="6245" t="s">
        <v>5548</v>
      </c>
      <c r="E2107" s="6245" t="s">
        <v>5549</v>
      </c>
      <c r="F2107" s="6245" t="s">
        <v>2358</v>
      </c>
      <c r="G2107" s="6245" t="s">
        <v>5550</v>
      </c>
      <c r="H2107" s="6245" t="s">
        <v>24</v>
      </c>
      <c r="I2107" s="6245" t="s">
        <v>812</v>
      </c>
    </row>
    <row customHeight="1" ht="11.25">
      <c r="A2108" s="6245" t="s">
        <v>2183</v>
      </c>
      <c r="B2108" s="6245" t="s">
        <v>14</v>
      </c>
      <c r="C2108" s="6245" t="s">
        <v>5551</v>
      </c>
      <c r="D2108" s="6245" t="s">
        <v>5552</v>
      </c>
      <c r="E2108" s="6245" t="s">
        <v>5553</v>
      </c>
      <c r="F2108" s="6245" t="s">
        <v>2197</v>
      </c>
      <c r="G2108" s="6245" t="s">
        <v>24</v>
      </c>
      <c r="H2108" s="6245" t="s">
        <v>24</v>
      </c>
      <c r="I2108" s="6245" t="s">
        <v>812</v>
      </c>
    </row>
    <row customHeight="1" ht="11.25">
      <c r="A2109" s="6245" t="s">
        <v>2183</v>
      </c>
      <c r="B2109" s="6245" t="s">
        <v>14</v>
      </c>
      <c r="C2109" s="6245" t="s">
        <v>4108</v>
      </c>
      <c r="D2109" s="6245" t="s">
        <v>4109</v>
      </c>
      <c r="E2109" s="6245" t="s">
        <v>4110</v>
      </c>
      <c r="F2109" s="6245" t="s">
        <v>2303</v>
      </c>
      <c r="G2109" s="6245" t="s">
        <v>24</v>
      </c>
      <c r="H2109" s="6245" t="s">
        <v>4111</v>
      </c>
      <c r="I2109" s="6245" t="s">
        <v>812</v>
      </c>
    </row>
    <row customHeight="1" ht="11.25">
      <c r="A2110" s="6245" t="s">
        <v>2183</v>
      </c>
      <c r="B2110" s="6245" t="s">
        <v>14</v>
      </c>
      <c r="C2110" s="6245" t="s">
        <v>5554</v>
      </c>
      <c r="D2110" s="6245" t="s">
        <v>5555</v>
      </c>
      <c r="E2110" s="6245" t="s">
        <v>5556</v>
      </c>
      <c r="F2110" s="6245" t="s">
        <v>2197</v>
      </c>
      <c r="G2110" s="6245" t="s">
        <v>5557</v>
      </c>
      <c r="H2110" s="6245" t="s">
        <v>24</v>
      </c>
      <c r="I2110" s="6245" t="s">
        <v>812</v>
      </c>
    </row>
    <row customHeight="1" ht="11.25">
      <c r="A2111" s="6245" t="s">
        <v>2183</v>
      </c>
      <c r="B2111" s="6245" t="s">
        <v>14</v>
      </c>
      <c r="C2111" s="6245" t="s">
        <v>5558</v>
      </c>
      <c r="D2111" s="6245" t="s">
        <v>5559</v>
      </c>
      <c r="E2111" s="6245" t="s">
        <v>5560</v>
      </c>
      <c r="F2111" s="6245" t="s">
        <v>2197</v>
      </c>
      <c r="G2111" s="6245" t="s">
        <v>5561</v>
      </c>
      <c r="H2111" s="6245" t="s">
        <v>24</v>
      </c>
      <c r="I2111" s="6245" t="s">
        <v>812</v>
      </c>
    </row>
    <row customHeight="1" ht="11.25">
      <c r="A2112" s="6245" t="s">
        <v>2183</v>
      </c>
      <c r="B2112" s="6245" t="s">
        <v>14</v>
      </c>
      <c r="C2112" s="6245" t="s">
        <v>5562</v>
      </c>
      <c r="D2112" s="6245" t="s">
        <v>5563</v>
      </c>
      <c r="E2112" s="6245" t="s">
        <v>5564</v>
      </c>
      <c r="F2112" s="6245" t="s">
        <v>4030</v>
      </c>
      <c r="G2112" s="6245" t="s">
        <v>5565</v>
      </c>
      <c r="H2112" s="6245" t="s">
        <v>24</v>
      </c>
      <c r="I2112" s="6245" t="s">
        <v>812</v>
      </c>
    </row>
    <row customHeight="1" ht="11.25">
      <c r="A2113" s="6245" t="s">
        <v>2183</v>
      </c>
      <c r="B2113" s="6245" t="s">
        <v>14</v>
      </c>
      <c r="C2113" s="6245" t="s">
        <v>4123</v>
      </c>
      <c r="D2113" s="6245" t="s">
        <v>4124</v>
      </c>
      <c r="E2113" s="6245" t="s">
        <v>4125</v>
      </c>
      <c r="F2113" s="6245" t="s">
        <v>2963</v>
      </c>
      <c r="G2113" s="6245" t="s">
        <v>4126</v>
      </c>
      <c r="H2113" s="6245" t="s">
        <v>24</v>
      </c>
      <c r="I2113" s="6245" t="s">
        <v>812</v>
      </c>
    </row>
    <row customHeight="1" ht="11.25">
      <c r="A2114" s="6245" t="s">
        <v>2183</v>
      </c>
      <c r="B2114" s="6245" t="s">
        <v>14</v>
      </c>
      <c r="C2114" s="6245" t="s">
        <v>4131</v>
      </c>
      <c r="D2114" s="6245" t="s">
        <v>4132</v>
      </c>
      <c r="E2114" s="6245" t="s">
        <v>4133</v>
      </c>
      <c r="F2114" s="6245" t="s">
        <v>4134</v>
      </c>
      <c r="G2114" s="6245" t="s">
        <v>3689</v>
      </c>
      <c r="H2114" s="6245" t="s">
        <v>24</v>
      </c>
      <c r="I2114" s="6245" t="s">
        <v>812</v>
      </c>
    </row>
    <row customHeight="1" ht="11.25">
      <c r="A2115" s="6245" t="s">
        <v>2183</v>
      </c>
      <c r="B2115" s="6245" t="s">
        <v>14</v>
      </c>
      <c r="C2115" s="6245" t="s">
        <v>4139</v>
      </c>
      <c r="D2115" s="6245" t="s">
        <v>4140</v>
      </c>
      <c r="E2115" s="6245" t="s">
        <v>4141</v>
      </c>
      <c r="F2115" s="6245" t="s">
        <v>2237</v>
      </c>
      <c r="G2115" s="6245" t="s">
        <v>4142</v>
      </c>
      <c r="H2115" s="6245" t="s">
        <v>24</v>
      </c>
      <c r="I2115" s="6245" t="s">
        <v>812</v>
      </c>
    </row>
    <row customHeight="1" ht="11.25">
      <c r="A2116" s="6245" t="s">
        <v>2183</v>
      </c>
      <c r="B2116" s="6245" t="s">
        <v>14</v>
      </c>
      <c r="C2116" s="6245" t="s">
        <v>5566</v>
      </c>
      <c r="D2116" s="6245" t="s">
        <v>5567</v>
      </c>
      <c r="E2116" s="6245" t="s">
        <v>5568</v>
      </c>
      <c r="F2116" s="6245" t="s">
        <v>4480</v>
      </c>
      <c r="G2116" s="6245" t="s">
        <v>5569</v>
      </c>
      <c r="H2116" s="6245" t="s">
        <v>24</v>
      </c>
      <c r="I2116" s="6245" t="s">
        <v>812</v>
      </c>
    </row>
    <row customHeight="1" ht="11.25">
      <c r="A2117" s="6245" t="s">
        <v>2183</v>
      </c>
      <c r="B2117" s="6245" t="s">
        <v>14</v>
      </c>
      <c r="C2117" s="6245" t="s">
        <v>5570</v>
      </c>
      <c r="D2117" s="6245" t="s">
        <v>5571</v>
      </c>
      <c r="E2117" s="6245" t="s">
        <v>5572</v>
      </c>
      <c r="F2117" s="6245" t="s">
        <v>2291</v>
      </c>
      <c r="G2117" s="6245" t="s">
        <v>5573</v>
      </c>
      <c r="H2117" s="6245" t="s">
        <v>24</v>
      </c>
      <c r="I2117" s="6245" t="s">
        <v>812</v>
      </c>
    </row>
    <row customHeight="1" ht="11.25">
      <c r="A2118" s="6245" t="s">
        <v>2183</v>
      </c>
      <c r="B2118" s="6245" t="s">
        <v>14</v>
      </c>
      <c r="C2118" s="6245" t="s">
        <v>4168</v>
      </c>
      <c r="D2118" s="6245" t="s">
        <v>4169</v>
      </c>
      <c r="E2118" s="6245" t="s">
        <v>4170</v>
      </c>
      <c r="F2118" s="6245" t="s">
        <v>2197</v>
      </c>
      <c r="G2118" s="6245" t="s">
        <v>4171</v>
      </c>
      <c r="H2118" s="6245" t="s">
        <v>24</v>
      </c>
      <c r="I2118" s="6245" t="s">
        <v>812</v>
      </c>
    </row>
    <row customHeight="1" ht="11.25">
      <c r="A2119" s="6245" t="s">
        <v>2183</v>
      </c>
      <c r="B2119" s="6245" t="s">
        <v>14</v>
      </c>
      <c r="C2119" s="6245" t="s">
        <v>5574</v>
      </c>
      <c r="D2119" s="6245" t="s">
        <v>5575</v>
      </c>
      <c r="E2119" s="6245" t="s">
        <v>5576</v>
      </c>
      <c r="F2119" s="6245" t="s">
        <v>2197</v>
      </c>
      <c r="G2119" s="6245" t="s">
        <v>24</v>
      </c>
      <c r="H2119" s="6245" t="s">
        <v>24</v>
      </c>
      <c r="I2119" s="6245" t="s">
        <v>812</v>
      </c>
    </row>
    <row customHeight="1" ht="11.25">
      <c r="A2120" s="6245" t="s">
        <v>2183</v>
      </c>
      <c r="B2120" s="6245" t="s">
        <v>14</v>
      </c>
      <c r="C2120" s="6245" t="s">
        <v>4176</v>
      </c>
      <c r="D2120" s="6245" t="s">
        <v>4177</v>
      </c>
      <c r="E2120" s="6245" t="s">
        <v>4178</v>
      </c>
      <c r="F2120" s="6245" t="s">
        <v>2385</v>
      </c>
      <c r="G2120" s="6245" t="s">
        <v>4179</v>
      </c>
      <c r="H2120" s="6245" t="s">
        <v>24</v>
      </c>
      <c r="I2120" s="6245" t="s">
        <v>812</v>
      </c>
    </row>
    <row customHeight="1" ht="11.25">
      <c r="A2121" s="6245" t="s">
        <v>2183</v>
      </c>
      <c r="B2121" s="6245" t="s">
        <v>14</v>
      </c>
      <c r="C2121" s="6245" t="s">
        <v>4183</v>
      </c>
      <c r="D2121" s="6245" t="s">
        <v>4181</v>
      </c>
      <c r="E2121" s="6245" t="s">
        <v>4184</v>
      </c>
      <c r="F2121" s="6245" t="s">
        <v>2823</v>
      </c>
      <c r="G2121" s="6245" t="s">
        <v>4185</v>
      </c>
      <c r="H2121" s="6245" t="s">
        <v>24</v>
      </c>
      <c r="I2121" s="6245" t="s">
        <v>812</v>
      </c>
    </row>
    <row customHeight="1" ht="11.25">
      <c r="A2122" s="6245" t="s">
        <v>2183</v>
      </c>
      <c r="B2122" s="6245" t="s">
        <v>14</v>
      </c>
      <c r="C2122" s="6245" t="s">
        <v>4199</v>
      </c>
      <c r="D2122" s="6245" t="s">
        <v>4200</v>
      </c>
      <c r="E2122" s="6245" t="s">
        <v>4201</v>
      </c>
      <c r="F2122" s="6245" t="s">
        <v>2573</v>
      </c>
      <c r="G2122" s="6245" t="s">
        <v>4202</v>
      </c>
      <c r="H2122" s="6245" t="s">
        <v>24</v>
      </c>
      <c r="I2122" s="6245" t="s">
        <v>812</v>
      </c>
    </row>
    <row customHeight="1" ht="11.25">
      <c r="A2123" s="6245" t="s">
        <v>2183</v>
      </c>
      <c r="B2123" s="6245" t="s">
        <v>14</v>
      </c>
      <c r="C2123" s="6245" t="s">
        <v>5577</v>
      </c>
      <c r="D2123" s="6245" t="s">
        <v>5578</v>
      </c>
      <c r="E2123" s="6245" t="s">
        <v>5579</v>
      </c>
      <c r="F2123" s="6245" t="s">
        <v>2278</v>
      </c>
      <c r="G2123" s="6245" t="s">
        <v>24</v>
      </c>
      <c r="H2123" s="6245" t="s">
        <v>24</v>
      </c>
      <c r="I2123" s="6245" t="s">
        <v>812</v>
      </c>
    </row>
    <row customHeight="1" ht="11.25">
      <c r="A2124" s="6245" t="s">
        <v>2183</v>
      </c>
      <c r="B2124" s="6245" t="s">
        <v>14</v>
      </c>
      <c r="C2124" s="6245" t="s">
        <v>5930</v>
      </c>
      <c r="D2124" s="6245" t="s">
        <v>5931</v>
      </c>
      <c r="E2124" s="6245" t="s">
        <v>5932</v>
      </c>
      <c r="F2124" s="6245" t="s">
        <v>2278</v>
      </c>
      <c r="G2124" s="6245" t="s">
        <v>5933</v>
      </c>
      <c r="H2124" s="6245" t="s">
        <v>24</v>
      </c>
      <c r="I2124" s="6245" t="s">
        <v>812</v>
      </c>
    </row>
    <row customHeight="1" ht="11.25">
      <c r="A2125" s="6245" t="s">
        <v>2183</v>
      </c>
      <c r="B2125" s="6245" t="s">
        <v>14</v>
      </c>
      <c r="C2125" s="6245" t="s">
        <v>5934</v>
      </c>
      <c r="D2125" s="6245" t="s">
        <v>5935</v>
      </c>
      <c r="E2125" s="6245" t="s">
        <v>5936</v>
      </c>
      <c r="F2125" s="6245" t="s">
        <v>5937</v>
      </c>
      <c r="G2125" s="6245" t="s">
        <v>24</v>
      </c>
      <c r="H2125" s="6245" t="s">
        <v>24</v>
      </c>
      <c r="I2125" s="6245" t="s">
        <v>812</v>
      </c>
    </row>
    <row customHeight="1" ht="11.25">
      <c r="A2126" s="6245" t="s">
        <v>2183</v>
      </c>
      <c r="B2126" s="6245" t="s">
        <v>14</v>
      </c>
      <c r="C2126" s="6245" t="s">
        <v>5584</v>
      </c>
      <c r="D2126" s="6245" t="s">
        <v>5585</v>
      </c>
      <c r="E2126" s="6245" t="s">
        <v>5586</v>
      </c>
      <c r="F2126" s="6245" t="s">
        <v>2452</v>
      </c>
      <c r="G2126" s="6245" t="s">
        <v>5587</v>
      </c>
      <c r="H2126" s="6245" t="s">
        <v>24</v>
      </c>
      <c r="I2126" s="6245" t="s">
        <v>812</v>
      </c>
    </row>
    <row customHeight="1" ht="11.25">
      <c r="A2127" s="6245" t="s">
        <v>2183</v>
      </c>
      <c r="B2127" s="6245" t="s">
        <v>14</v>
      </c>
      <c r="C2127" s="6245" t="s">
        <v>5938</v>
      </c>
      <c r="D2127" s="6245" t="s">
        <v>5939</v>
      </c>
      <c r="E2127" s="6245" t="s">
        <v>5940</v>
      </c>
      <c r="F2127" s="6245" t="s">
        <v>2669</v>
      </c>
      <c r="G2127" s="6245" t="s">
        <v>5941</v>
      </c>
      <c r="H2127" s="6245" t="s">
        <v>24</v>
      </c>
      <c r="I2127" s="6245" t="s">
        <v>812</v>
      </c>
    </row>
    <row customHeight="1" ht="11.25">
      <c r="A2128" s="6245" t="s">
        <v>2183</v>
      </c>
      <c r="B2128" s="6245" t="s">
        <v>14</v>
      </c>
      <c r="C2128" s="6245" t="s">
        <v>4775</v>
      </c>
      <c r="D2128" s="6245" t="s">
        <v>4776</v>
      </c>
      <c r="E2128" s="6245" t="s">
        <v>4777</v>
      </c>
      <c r="F2128" s="6245" t="s">
        <v>2369</v>
      </c>
      <c r="G2128" s="6245" t="s">
        <v>24</v>
      </c>
      <c r="H2128" s="6245" t="s">
        <v>24</v>
      </c>
      <c r="I2128" s="6245" t="s">
        <v>812</v>
      </c>
    </row>
    <row customHeight="1" ht="11.25">
      <c r="A2129" s="6245" t="s">
        <v>2183</v>
      </c>
      <c r="B2129" s="6245" t="s">
        <v>14</v>
      </c>
      <c r="C2129" s="6245" t="s">
        <v>5942</v>
      </c>
      <c r="D2129" s="6245" t="s">
        <v>5943</v>
      </c>
      <c r="E2129" s="6245" t="s">
        <v>5944</v>
      </c>
      <c r="F2129" s="6245" t="s">
        <v>3122</v>
      </c>
      <c r="G2129" s="6245" t="s">
        <v>5866</v>
      </c>
      <c r="H2129" s="6245" t="s">
        <v>24</v>
      </c>
      <c r="I2129" s="6245" t="s">
        <v>812</v>
      </c>
    </row>
    <row customHeight="1" ht="11.25">
      <c r="A2130" s="6245" t="s">
        <v>2183</v>
      </c>
      <c r="B2130" s="6245" t="s">
        <v>14</v>
      </c>
      <c r="C2130" s="6245" t="s">
        <v>5945</v>
      </c>
      <c r="D2130" s="6245" t="s">
        <v>5946</v>
      </c>
      <c r="E2130" s="6245" t="s">
        <v>5947</v>
      </c>
      <c r="F2130" s="6245" t="s">
        <v>2291</v>
      </c>
      <c r="G2130" s="6245" t="s">
        <v>24</v>
      </c>
      <c r="H2130" s="6245" t="s">
        <v>24</v>
      </c>
      <c r="I2130" s="6245" t="s">
        <v>812</v>
      </c>
    </row>
    <row customHeight="1" ht="11.25">
      <c r="A2131" s="6245" t="s">
        <v>2183</v>
      </c>
      <c r="B2131" s="6245" t="s">
        <v>14</v>
      </c>
      <c r="C2131" s="6245" t="s">
        <v>4220</v>
      </c>
      <c r="D2131" s="6245" t="s">
        <v>4221</v>
      </c>
      <c r="E2131" s="6245" t="s">
        <v>4222</v>
      </c>
      <c r="F2131" s="6245" t="s">
        <v>2212</v>
      </c>
      <c r="G2131" s="6245" t="s">
        <v>24</v>
      </c>
      <c r="H2131" s="6245" t="s">
        <v>24</v>
      </c>
      <c r="I2131" s="6245" t="s">
        <v>812</v>
      </c>
    </row>
    <row customHeight="1" ht="11.25">
      <c r="A2132" s="6245" t="s">
        <v>2183</v>
      </c>
      <c r="B2132" s="6245" t="s">
        <v>14</v>
      </c>
      <c r="C2132" s="6245" t="s">
        <v>5948</v>
      </c>
      <c r="D2132" s="6245" t="s">
        <v>5949</v>
      </c>
      <c r="E2132" s="6245" t="s">
        <v>5950</v>
      </c>
      <c r="F2132" s="6245" t="s">
        <v>2340</v>
      </c>
      <c r="G2132" s="6245" t="s">
        <v>5951</v>
      </c>
      <c r="H2132" s="6245" t="s">
        <v>5952</v>
      </c>
      <c r="I2132" s="6245" t="s">
        <v>812</v>
      </c>
    </row>
    <row customHeight="1" ht="11.25">
      <c r="A2133" s="6245" t="s">
        <v>2183</v>
      </c>
      <c r="B2133" s="6245" t="s">
        <v>14</v>
      </c>
      <c r="C2133" s="6245" t="s">
        <v>4231</v>
      </c>
      <c r="D2133" s="6245" t="s">
        <v>4232</v>
      </c>
      <c r="E2133" s="6245" t="s">
        <v>4233</v>
      </c>
      <c r="F2133" s="6245" t="s">
        <v>2237</v>
      </c>
      <c r="G2133" s="6245" t="s">
        <v>4234</v>
      </c>
      <c r="H2133" s="6245" t="s">
        <v>24</v>
      </c>
      <c r="I2133" s="6245" t="s">
        <v>812</v>
      </c>
    </row>
    <row customHeight="1" ht="11.25">
      <c r="A2134" s="6245" t="s">
        <v>2183</v>
      </c>
      <c r="B2134" s="6245" t="s">
        <v>14</v>
      </c>
      <c r="C2134" s="6245" t="s">
        <v>4246</v>
      </c>
      <c r="D2134" s="6245" t="s">
        <v>4247</v>
      </c>
      <c r="E2134" s="6245" t="s">
        <v>4248</v>
      </c>
      <c r="F2134" s="6245" t="s">
        <v>2560</v>
      </c>
      <c r="G2134" s="6245" t="s">
        <v>24</v>
      </c>
      <c r="H2134" s="6245" t="s">
        <v>24</v>
      </c>
      <c r="I2134" s="6245" t="s">
        <v>812</v>
      </c>
    </row>
    <row customHeight="1" ht="11.25">
      <c r="A2135" s="6245" t="s">
        <v>2183</v>
      </c>
      <c r="B2135" s="6245" t="s">
        <v>14</v>
      </c>
      <c r="C2135" s="6245" t="s">
        <v>4249</v>
      </c>
      <c r="D2135" s="6245" t="s">
        <v>4247</v>
      </c>
      <c r="E2135" s="6245" t="s">
        <v>4250</v>
      </c>
      <c r="F2135" s="6245" t="s">
        <v>2369</v>
      </c>
      <c r="G2135" s="6245" t="s">
        <v>4251</v>
      </c>
      <c r="H2135" s="6245" t="s">
        <v>24</v>
      </c>
      <c r="I2135" s="6245" t="s">
        <v>812</v>
      </c>
    </row>
    <row customHeight="1" ht="11.25">
      <c r="A2136" s="6245" t="s">
        <v>2183</v>
      </c>
      <c r="B2136" s="6245" t="s">
        <v>14</v>
      </c>
      <c r="C2136" s="6245" t="s">
        <v>5591</v>
      </c>
      <c r="D2136" s="6245" t="s">
        <v>5592</v>
      </c>
      <c r="E2136" s="6245" t="s">
        <v>5593</v>
      </c>
      <c r="F2136" s="6245" t="s">
        <v>2313</v>
      </c>
      <c r="G2136" s="6245" t="s">
        <v>5594</v>
      </c>
      <c r="H2136" s="6245" t="s">
        <v>24</v>
      </c>
      <c r="I2136" s="6245" t="s">
        <v>812</v>
      </c>
    </row>
    <row customHeight="1" ht="11.25">
      <c r="A2137" s="6245" t="s">
        <v>2183</v>
      </c>
      <c r="B2137" s="6245" t="s">
        <v>14</v>
      </c>
      <c r="C2137" s="6245" t="s">
        <v>5595</v>
      </c>
      <c r="D2137" s="6245" t="s">
        <v>5596</v>
      </c>
      <c r="E2137" s="6245" t="s">
        <v>5597</v>
      </c>
      <c r="F2137" s="6245" t="s">
        <v>2407</v>
      </c>
      <c r="G2137" s="6245" t="s">
        <v>5598</v>
      </c>
      <c r="H2137" s="6245" t="s">
        <v>24</v>
      </c>
      <c r="I2137" s="6245" t="s">
        <v>812</v>
      </c>
    </row>
    <row customHeight="1" ht="11.25">
      <c r="A2138" s="6245" t="s">
        <v>2183</v>
      </c>
      <c r="B2138" s="6245" t="s">
        <v>14</v>
      </c>
      <c r="C2138" s="6245" t="s">
        <v>4264</v>
      </c>
      <c r="D2138" s="6245" t="s">
        <v>4265</v>
      </c>
      <c r="E2138" s="6245" t="s">
        <v>4266</v>
      </c>
      <c r="F2138" s="6245" t="s">
        <v>2385</v>
      </c>
      <c r="G2138" s="6245" t="s">
        <v>4267</v>
      </c>
      <c r="H2138" s="6245" t="s">
        <v>24</v>
      </c>
      <c r="I2138" s="6245" t="s">
        <v>812</v>
      </c>
    </row>
    <row customHeight="1" ht="11.25">
      <c r="A2139" s="6245" t="s">
        <v>2183</v>
      </c>
      <c r="B2139" s="6245" t="s">
        <v>14</v>
      </c>
      <c r="C2139" s="6245" t="s">
        <v>4268</v>
      </c>
      <c r="D2139" s="6245" t="s">
        <v>4269</v>
      </c>
      <c r="E2139" s="6245" t="s">
        <v>4270</v>
      </c>
      <c r="F2139" s="6245" t="s">
        <v>2402</v>
      </c>
      <c r="G2139" s="6245" t="s">
        <v>24</v>
      </c>
      <c r="H2139" s="6245" t="s">
        <v>24</v>
      </c>
      <c r="I2139" s="6245" t="s">
        <v>812</v>
      </c>
    </row>
    <row customHeight="1" ht="11.25">
      <c r="A2140" s="6245" t="s">
        <v>2183</v>
      </c>
      <c r="B2140" s="6245" t="s">
        <v>14</v>
      </c>
      <c r="C2140" s="6245" t="s">
        <v>5953</v>
      </c>
      <c r="D2140" s="6245" t="s">
        <v>5954</v>
      </c>
      <c r="E2140" s="6245" t="s">
        <v>5955</v>
      </c>
      <c r="F2140" s="6245" t="s">
        <v>5784</v>
      </c>
      <c r="G2140" s="6245" t="s">
        <v>5956</v>
      </c>
      <c r="H2140" s="6245" t="s">
        <v>24</v>
      </c>
      <c r="I2140" s="6245" t="s">
        <v>812</v>
      </c>
    </row>
    <row customHeight="1" ht="11.25">
      <c r="A2141" s="6245" t="s">
        <v>2183</v>
      </c>
      <c r="B2141" s="6245" t="s">
        <v>14</v>
      </c>
      <c r="C2141" s="6245" t="s">
        <v>5957</v>
      </c>
      <c r="D2141" s="6245" t="s">
        <v>5958</v>
      </c>
      <c r="E2141" s="6245" t="s">
        <v>5959</v>
      </c>
      <c r="F2141" s="6245" t="s">
        <v>2202</v>
      </c>
      <c r="G2141" s="6245" t="s">
        <v>5960</v>
      </c>
      <c r="H2141" s="6245" t="s">
        <v>24</v>
      </c>
      <c r="I2141" s="6245" t="s">
        <v>812</v>
      </c>
    </row>
    <row customHeight="1" ht="11.25">
      <c r="A2142" s="6245" t="s">
        <v>2183</v>
      </c>
      <c r="B2142" s="6245" t="s">
        <v>14</v>
      </c>
      <c r="C2142" s="6245" t="s">
        <v>5961</v>
      </c>
      <c r="D2142" s="6245" t="s">
        <v>5962</v>
      </c>
      <c r="E2142" s="6245" t="s">
        <v>5963</v>
      </c>
      <c r="F2142" s="6245" t="s">
        <v>2407</v>
      </c>
      <c r="G2142" s="6245" t="s">
        <v>24</v>
      </c>
      <c r="H2142" s="6245" t="s">
        <v>24</v>
      </c>
      <c r="I2142" s="6245" t="s">
        <v>812</v>
      </c>
    </row>
    <row customHeight="1" ht="11.25">
      <c r="A2143" s="6245" t="s">
        <v>2183</v>
      </c>
      <c r="B2143" s="6245" t="s">
        <v>14</v>
      </c>
      <c r="C2143" s="6245" t="s">
        <v>5964</v>
      </c>
      <c r="D2143" s="6245" t="s">
        <v>5965</v>
      </c>
      <c r="E2143" s="6245" t="s">
        <v>5966</v>
      </c>
      <c r="F2143" s="6245" t="s">
        <v>2407</v>
      </c>
      <c r="G2143" s="6245" t="s">
        <v>24</v>
      </c>
      <c r="H2143" s="6245" t="s">
        <v>24</v>
      </c>
      <c r="I2143" s="6245" t="s">
        <v>812</v>
      </c>
    </row>
    <row customHeight="1" ht="11.25">
      <c r="A2144" s="6245" t="s">
        <v>2183</v>
      </c>
      <c r="B2144" s="6245" t="s">
        <v>14</v>
      </c>
      <c r="C2144" s="6245" t="s">
        <v>5603</v>
      </c>
      <c r="D2144" s="6245" t="s">
        <v>5604</v>
      </c>
      <c r="E2144" s="6245" t="s">
        <v>5605</v>
      </c>
      <c r="F2144" s="6245" t="s">
        <v>2917</v>
      </c>
      <c r="G2144" s="6245" t="s">
        <v>5606</v>
      </c>
      <c r="H2144" s="6245" t="s">
        <v>24</v>
      </c>
      <c r="I2144" s="6245" t="s">
        <v>812</v>
      </c>
    </row>
    <row customHeight="1" ht="11.25">
      <c r="A2145" s="6245" t="s">
        <v>2183</v>
      </c>
      <c r="B2145" s="6245" t="s">
        <v>14</v>
      </c>
      <c r="C2145" s="6245" t="s">
        <v>5607</v>
      </c>
      <c r="D2145" s="6245" t="s">
        <v>5608</v>
      </c>
      <c r="E2145" s="6245" t="s">
        <v>5609</v>
      </c>
      <c r="F2145" s="6245" t="s">
        <v>4925</v>
      </c>
      <c r="G2145" s="6245" t="s">
        <v>5610</v>
      </c>
      <c r="H2145" s="6245" t="s">
        <v>24</v>
      </c>
      <c r="I2145" s="6245" t="s">
        <v>812</v>
      </c>
    </row>
    <row customHeight="1" ht="11.25">
      <c r="A2146" s="6245" t="s">
        <v>2183</v>
      </c>
      <c r="B2146" s="6245" t="s">
        <v>14</v>
      </c>
      <c r="C2146" s="6245" t="s">
        <v>5611</v>
      </c>
      <c r="D2146" s="6245" t="s">
        <v>5612</v>
      </c>
      <c r="E2146" s="6245" t="s">
        <v>5613</v>
      </c>
      <c r="F2146" s="6245" t="s">
        <v>2303</v>
      </c>
      <c r="G2146" s="6245" t="s">
        <v>24</v>
      </c>
      <c r="H2146" s="6245" t="s">
        <v>24</v>
      </c>
      <c r="I2146" s="6245" t="s">
        <v>812</v>
      </c>
    </row>
    <row customHeight="1" ht="11.25">
      <c r="A2147" s="6245" t="s">
        <v>2183</v>
      </c>
      <c r="B2147" s="6245" t="s">
        <v>14</v>
      </c>
      <c r="C2147" s="6245" t="s">
        <v>5614</v>
      </c>
      <c r="D2147" s="6245" t="s">
        <v>5615</v>
      </c>
      <c r="E2147" s="6245" t="s">
        <v>5616</v>
      </c>
      <c r="F2147" s="6245" t="s">
        <v>2806</v>
      </c>
      <c r="G2147" s="6245" t="s">
        <v>5617</v>
      </c>
      <c r="H2147" s="6245" t="s">
        <v>24</v>
      </c>
      <c r="I2147" s="6245" t="s">
        <v>812</v>
      </c>
    </row>
    <row customHeight="1" ht="11.25">
      <c r="A2148" s="6245" t="s">
        <v>2183</v>
      </c>
      <c r="B2148" s="6245" t="s">
        <v>14</v>
      </c>
      <c r="C2148" s="6245" t="s">
        <v>4283</v>
      </c>
      <c r="D2148" s="6245" t="s">
        <v>4284</v>
      </c>
      <c r="E2148" s="6245" t="s">
        <v>4285</v>
      </c>
      <c r="F2148" s="6245" t="s">
        <v>2369</v>
      </c>
      <c r="G2148" s="6245" t="s">
        <v>24</v>
      </c>
      <c r="H2148" s="6245" t="s">
        <v>24</v>
      </c>
      <c r="I2148" s="6245" t="s">
        <v>812</v>
      </c>
    </row>
    <row customHeight="1" ht="11.25">
      <c r="A2149" s="6245" t="s">
        <v>2183</v>
      </c>
      <c r="B2149" s="6245" t="s">
        <v>14</v>
      </c>
      <c r="C2149" s="6245" t="s">
        <v>5618</v>
      </c>
      <c r="D2149" s="6245" t="s">
        <v>5619</v>
      </c>
      <c r="E2149" s="6245" t="s">
        <v>5620</v>
      </c>
      <c r="F2149" s="6245" t="s">
        <v>2308</v>
      </c>
      <c r="G2149" s="6245" t="s">
        <v>5621</v>
      </c>
      <c r="H2149" s="6245" t="s">
        <v>24</v>
      </c>
      <c r="I2149" s="6245" t="s">
        <v>812</v>
      </c>
    </row>
    <row customHeight="1" ht="11.25">
      <c r="A2150" s="6245" t="s">
        <v>2183</v>
      </c>
      <c r="B2150" s="6245" t="s">
        <v>14</v>
      </c>
      <c r="C2150" s="6245" t="s">
        <v>5622</v>
      </c>
      <c r="D2150" s="6245" t="s">
        <v>5623</v>
      </c>
      <c r="E2150" s="6245" t="s">
        <v>5624</v>
      </c>
      <c r="F2150" s="6245" t="s">
        <v>2402</v>
      </c>
      <c r="G2150" s="6245" t="s">
        <v>24</v>
      </c>
      <c r="H2150" s="6245" t="s">
        <v>24</v>
      </c>
      <c r="I2150" s="6245" t="s">
        <v>812</v>
      </c>
    </row>
    <row customHeight="1" ht="11.25">
      <c r="A2151" s="6245" t="s">
        <v>2183</v>
      </c>
      <c r="B2151" s="6245" t="s">
        <v>14</v>
      </c>
      <c r="C2151" s="6245" t="s">
        <v>5625</v>
      </c>
      <c r="D2151" s="6245" t="s">
        <v>5626</v>
      </c>
      <c r="E2151" s="6245" t="s">
        <v>5627</v>
      </c>
      <c r="F2151" s="6245" t="s">
        <v>2586</v>
      </c>
      <c r="G2151" s="6245" t="s">
        <v>5628</v>
      </c>
      <c r="H2151" s="6245" t="s">
        <v>24</v>
      </c>
      <c r="I2151" s="6245" t="s">
        <v>812</v>
      </c>
    </row>
    <row customHeight="1" ht="11.25">
      <c r="A2152" s="6245" t="s">
        <v>2183</v>
      </c>
      <c r="B2152" s="6245" t="s">
        <v>14</v>
      </c>
      <c r="C2152" s="6245" t="s">
        <v>5629</v>
      </c>
      <c r="D2152" s="6245" t="s">
        <v>5630</v>
      </c>
      <c r="E2152" s="6245" t="s">
        <v>5631</v>
      </c>
      <c r="F2152" s="6245" t="s">
        <v>2197</v>
      </c>
      <c r="G2152" s="6245" t="s">
        <v>24</v>
      </c>
      <c r="H2152" s="6245" t="s">
        <v>5632</v>
      </c>
      <c r="I2152" s="6245" t="s">
        <v>812</v>
      </c>
    </row>
    <row customHeight="1" ht="11.25">
      <c r="A2153" s="6245" t="s">
        <v>2183</v>
      </c>
      <c r="B2153" s="6245" t="s">
        <v>14</v>
      </c>
      <c r="C2153" s="6245" t="s">
        <v>4299</v>
      </c>
      <c r="D2153" s="6245" t="s">
        <v>4300</v>
      </c>
      <c r="E2153" s="6245" t="s">
        <v>4301</v>
      </c>
      <c r="F2153" s="6245" t="s">
        <v>2197</v>
      </c>
      <c r="G2153" s="6245" t="s">
        <v>24</v>
      </c>
      <c r="H2153" s="6245" t="s">
        <v>24</v>
      </c>
      <c r="I2153" s="6245" t="s">
        <v>812</v>
      </c>
    </row>
    <row customHeight="1" ht="11.25">
      <c r="A2154" s="6245" t="s">
        <v>2183</v>
      </c>
      <c r="B2154" s="6245" t="s">
        <v>14</v>
      </c>
      <c r="C2154" s="6245" t="s">
        <v>4306</v>
      </c>
      <c r="D2154" s="6245" t="s">
        <v>4307</v>
      </c>
      <c r="E2154" s="6245" t="s">
        <v>4308</v>
      </c>
      <c r="F2154" s="6245" t="s">
        <v>2291</v>
      </c>
      <c r="G2154" s="6245" t="s">
        <v>24</v>
      </c>
      <c r="H2154" s="6245" t="s">
        <v>24</v>
      </c>
      <c r="I2154" s="6245" t="s">
        <v>812</v>
      </c>
    </row>
    <row customHeight="1" ht="11.25">
      <c r="A2155" s="6245" t="s">
        <v>2183</v>
      </c>
      <c r="B2155" s="6245" t="s">
        <v>14</v>
      </c>
      <c r="C2155" s="6245" t="s">
        <v>4309</v>
      </c>
      <c r="D2155" s="6245" t="s">
        <v>4310</v>
      </c>
      <c r="E2155" s="6245" t="s">
        <v>4311</v>
      </c>
      <c r="F2155" s="6245" t="s">
        <v>2202</v>
      </c>
      <c r="G2155" s="6245" t="s">
        <v>24</v>
      </c>
      <c r="H2155" s="6245" t="s">
        <v>24</v>
      </c>
      <c r="I2155" s="6245" t="s">
        <v>812</v>
      </c>
    </row>
    <row customHeight="1" ht="11.25">
      <c r="A2156" s="6245" t="s">
        <v>2183</v>
      </c>
      <c r="B2156" s="6245" t="s">
        <v>14</v>
      </c>
      <c r="C2156" s="6245" t="s">
        <v>5967</v>
      </c>
      <c r="D2156" s="6245" t="s">
        <v>5968</v>
      </c>
      <c r="E2156" s="6245" t="s">
        <v>5969</v>
      </c>
      <c r="F2156" s="6245" t="s">
        <v>2407</v>
      </c>
      <c r="G2156" s="6245" t="s">
        <v>24</v>
      </c>
      <c r="H2156" s="6245" t="s">
        <v>24</v>
      </c>
      <c r="I2156" s="6245" t="s">
        <v>812</v>
      </c>
    </row>
    <row customHeight="1" ht="11.25">
      <c r="A2157" s="6245" t="s">
        <v>2183</v>
      </c>
      <c r="B2157" s="6245" t="s">
        <v>14</v>
      </c>
      <c r="C2157" s="6245" t="s">
        <v>5633</v>
      </c>
      <c r="D2157" s="6245" t="s">
        <v>5634</v>
      </c>
      <c r="E2157" s="6245" t="s">
        <v>5635</v>
      </c>
      <c r="F2157" s="6245" t="s">
        <v>2308</v>
      </c>
      <c r="G2157" s="6245" t="s">
        <v>5636</v>
      </c>
      <c r="H2157" s="6245" t="s">
        <v>24</v>
      </c>
      <c r="I2157" s="6245" t="s">
        <v>812</v>
      </c>
    </row>
    <row customHeight="1" ht="11.25">
      <c r="A2158" s="6245" t="s">
        <v>2183</v>
      </c>
      <c r="B2158" s="6245" t="s">
        <v>14</v>
      </c>
      <c r="C2158" s="6245" t="s">
        <v>5637</v>
      </c>
      <c r="D2158" s="6245" t="s">
        <v>5638</v>
      </c>
      <c r="E2158" s="6245" t="s">
        <v>5639</v>
      </c>
      <c r="F2158" s="6245" t="s">
        <v>2523</v>
      </c>
      <c r="G2158" s="6245" t="s">
        <v>5640</v>
      </c>
      <c r="H2158" s="6245" t="s">
        <v>3071</v>
      </c>
      <c r="I2158" s="6245" t="s">
        <v>812</v>
      </c>
    </row>
    <row customHeight="1" ht="11.25">
      <c r="A2159" s="6245" t="s">
        <v>2183</v>
      </c>
      <c r="B2159" s="6245" t="s">
        <v>14</v>
      </c>
      <c r="C2159" s="6245" t="s">
        <v>4319</v>
      </c>
      <c r="D2159" s="6245" t="s">
        <v>4320</v>
      </c>
      <c r="E2159" s="6245" t="s">
        <v>4321</v>
      </c>
      <c r="F2159" s="6245" t="s">
        <v>2303</v>
      </c>
      <c r="G2159" s="6245" t="s">
        <v>4322</v>
      </c>
      <c r="H2159" s="6245" t="s">
        <v>24</v>
      </c>
      <c r="I2159" s="6245" t="s">
        <v>812</v>
      </c>
    </row>
    <row customHeight="1" ht="11.25">
      <c r="A2160" s="6245" t="s">
        <v>2183</v>
      </c>
      <c r="B2160" s="6245" t="s">
        <v>14</v>
      </c>
      <c r="C2160" s="6245" t="s">
        <v>5644</v>
      </c>
      <c r="D2160" s="6245" t="s">
        <v>5645</v>
      </c>
      <c r="E2160" s="6245" t="s">
        <v>5646</v>
      </c>
      <c r="F2160" s="6245" t="s">
        <v>2303</v>
      </c>
      <c r="G2160" s="6245" t="s">
        <v>3577</v>
      </c>
      <c r="H2160" s="6245" t="s">
        <v>24</v>
      </c>
      <c r="I2160" s="6245" t="s">
        <v>812</v>
      </c>
    </row>
    <row customHeight="1" ht="11.25">
      <c r="A2161" s="6245" t="s">
        <v>2183</v>
      </c>
      <c r="B2161" s="6245" t="s">
        <v>14</v>
      </c>
      <c r="C2161" s="6245" t="s">
        <v>5647</v>
      </c>
      <c r="D2161" s="6245" t="s">
        <v>5648</v>
      </c>
      <c r="E2161" s="6245" t="s">
        <v>5649</v>
      </c>
      <c r="F2161" s="6245" t="s">
        <v>2291</v>
      </c>
      <c r="G2161" s="6245" t="s">
        <v>5650</v>
      </c>
      <c r="H2161" s="6245" t="s">
        <v>24</v>
      </c>
      <c r="I2161" s="6245" t="s">
        <v>812</v>
      </c>
    </row>
    <row customHeight="1" ht="11.25">
      <c r="A2162" s="6245" t="s">
        <v>2183</v>
      </c>
      <c r="B2162" s="6245" t="s">
        <v>14</v>
      </c>
      <c r="C2162" s="6245" t="s">
        <v>5659</v>
      </c>
      <c r="D2162" s="6245" t="s">
        <v>5660</v>
      </c>
      <c r="E2162" s="6245" t="s">
        <v>5661</v>
      </c>
      <c r="F2162" s="6245" t="s">
        <v>2308</v>
      </c>
      <c r="G2162" s="6245" t="s">
        <v>2332</v>
      </c>
      <c r="H2162" s="6245" t="s">
        <v>24</v>
      </c>
      <c r="I2162" s="6245" t="s">
        <v>812</v>
      </c>
    </row>
    <row customHeight="1" ht="11.25">
      <c r="A2163" s="6245" t="s">
        <v>2183</v>
      </c>
      <c r="B2163" s="6245" t="s">
        <v>14</v>
      </c>
      <c r="C2163" s="6245" t="s">
        <v>5970</v>
      </c>
      <c r="D2163" s="6245" t="s">
        <v>5971</v>
      </c>
      <c r="E2163" s="6245" t="s">
        <v>5972</v>
      </c>
      <c r="F2163" s="6245" t="s">
        <v>2407</v>
      </c>
      <c r="G2163" s="6245" t="s">
        <v>24</v>
      </c>
      <c r="H2163" s="6245" t="s">
        <v>24</v>
      </c>
      <c r="I2163" s="6245" t="s">
        <v>812</v>
      </c>
    </row>
    <row customHeight="1" ht="11.25">
      <c r="A2164" s="6245" t="s">
        <v>2183</v>
      </c>
      <c r="B2164" s="6245" t="s">
        <v>14</v>
      </c>
      <c r="C2164" s="6245" t="s">
        <v>5662</v>
      </c>
      <c r="D2164" s="6245" t="s">
        <v>5663</v>
      </c>
      <c r="E2164" s="6245" t="s">
        <v>5664</v>
      </c>
      <c r="F2164" s="6245" t="s">
        <v>4297</v>
      </c>
      <c r="G2164" s="6245" t="s">
        <v>5665</v>
      </c>
      <c r="H2164" s="6245" t="s">
        <v>24</v>
      </c>
      <c r="I2164" s="6245" t="s">
        <v>812</v>
      </c>
    </row>
    <row customHeight="1" ht="11.25">
      <c r="A2165" s="6245" t="s">
        <v>2183</v>
      </c>
      <c r="B2165" s="6245" t="s">
        <v>14</v>
      </c>
      <c r="C2165" s="6245" t="s">
        <v>4330</v>
      </c>
      <c r="D2165" s="6245" t="s">
        <v>4331</v>
      </c>
      <c r="E2165" s="6245" t="s">
        <v>4332</v>
      </c>
      <c r="F2165" s="6245" t="s">
        <v>2385</v>
      </c>
      <c r="G2165" s="6245" t="s">
        <v>24</v>
      </c>
      <c r="H2165" s="6245" t="s">
        <v>24</v>
      </c>
      <c r="I2165" s="6245" t="s">
        <v>812</v>
      </c>
    </row>
    <row customHeight="1" ht="11.25">
      <c r="A2166" s="6245" t="s">
        <v>2183</v>
      </c>
      <c r="B2166" s="6245" t="s">
        <v>14</v>
      </c>
      <c r="C2166" s="6245" t="s">
        <v>4333</v>
      </c>
      <c r="D2166" s="6245" t="s">
        <v>4334</v>
      </c>
      <c r="E2166" s="6245" t="s">
        <v>4335</v>
      </c>
      <c r="F2166" s="6245" t="s">
        <v>2242</v>
      </c>
      <c r="G2166" s="6245" t="s">
        <v>24</v>
      </c>
      <c r="H2166" s="6245" t="s">
        <v>24</v>
      </c>
      <c r="I2166" s="6245" t="s">
        <v>812</v>
      </c>
    </row>
    <row customHeight="1" ht="11.25">
      <c r="A2167" s="6245" t="s">
        <v>2183</v>
      </c>
      <c r="B2167" s="6245" t="s">
        <v>14</v>
      </c>
      <c r="C2167" s="6245" t="s">
        <v>5673</v>
      </c>
      <c r="D2167" s="6245" t="s">
        <v>5674</v>
      </c>
      <c r="E2167" s="6245" t="s">
        <v>5675</v>
      </c>
      <c r="F2167" s="6245" t="s">
        <v>2663</v>
      </c>
      <c r="G2167" s="6245" t="s">
        <v>24</v>
      </c>
      <c r="H2167" s="6245" t="s">
        <v>24</v>
      </c>
      <c r="I2167" s="6245" t="s">
        <v>812</v>
      </c>
    </row>
    <row customHeight="1" ht="11.25">
      <c r="A2168" s="6245" t="s">
        <v>2183</v>
      </c>
      <c r="B2168" s="6245" t="s">
        <v>14</v>
      </c>
      <c r="C2168" s="6245" t="s">
        <v>5676</v>
      </c>
      <c r="D2168" s="6245" t="s">
        <v>5677</v>
      </c>
      <c r="E2168" s="6245" t="s">
        <v>5678</v>
      </c>
      <c r="F2168" s="6245" t="s">
        <v>2369</v>
      </c>
      <c r="G2168" s="6245" t="s">
        <v>5679</v>
      </c>
      <c r="H2168" s="6245" t="s">
        <v>24</v>
      </c>
      <c r="I2168" s="6245" t="s">
        <v>812</v>
      </c>
    </row>
    <row customHeight="1" ht="11.25">
      <c r="A2169" s="6245" t="s">
        <v>2183</v>
      </c>
      <c r="B2169" s="6245" t="s">
        <v>14</v>
      </c>
      <c r="C2169" s="6245" t="s">
        <v>4340</v>
      </c>
      <c r="D2169" s="6245" t="s">
        <v>4341</v>
      </c>
      <c r="E2169" s="6245" t="s">
        <v>4342</v>
      </c>
      <c r="F2169" s="6245" t="s">
        <v>2197</v>
      </c>
      <c r="G2169" s="6245" t="s">
        <v>4343</v>
      </c>
      <c r="H2169" s="6245" t="s">
        <v>24</v>
      </c>
      <c r="I2169" s="6245" t="s">
        <v>812</v>
      </c>
    </row>
    <row customHeight="1" ht="11.25">
      <c r="A2170" s="6245" t="s">
        <v>2183</v>
      </c>
      <c r="B2170" s="6245" t="s">
        <v>14</v>
      </c>
      <c r="C2170" s="6245" t="s">
        <v>5680</v>
      </c>
      <c r="D2170" s="6245" t="s">
        <v>5681</v>
      </c>
      <c r="E2170" s="6245" t="s">
        <v>5682</v>
      </c>
      <c r="F2170" s="6245" t="s">
        <v>2313</v>
      </c>
      <c r="G2170" s="6245" t="s">
        <v>24</v>
      </c>
      <c r="H2170" s="6245" t="s">
        <v>24</v>
      </c>
      <c r="I2170" s="6245" t="s">
        <v>812</v>
      </c>
    </row>
    <row customHeight="1" ht="11.25">
      <c r="A2171" s="6245" t="s">
        <v>2183</v>
      </c>
      <c r="B2171" s="6245" t="s">
        <v>14</v>
      </c>
      <c r="C2171" s="6245" t="s">
        <v>4356</v>
      </c>
      <c r="D2171" s="6245" t="s">
        <v>4357</v>
      </c>
      <c r="E2171" s="6245" t="s">
        <v>4358</v>
      </c>
      <c r="F2171" s="6245" t="s">
        <v>2291</v>
      </c>
      <c r="G2171" s="6245" t="s">
        <v>4359</v>
      </c>
      <c r="H2171" s="6245" t="s">
        <v>24</v>
      </c>
      <c r="I2171" s="6245" t="s">
        <v>812</v>
      </c>
    </row>
    <row customHeight="1" ht="11.25">
      <c r="A2172" s="6245" t="s">
        <v>2183</v>
      </c>
      <c r="B2172" s="6245" t="s">
        <v>14</v>
      </c>
      <c r="C2172" s="6245" t="s">
        <v>5683</v>
      </c>
      <c r="D2172" s="6245" t="s">
        <v>5684</v>
      </c>
      <c r="E2172" s="6245" t="s">
        <v>5685</v>
      </c>
      <c r="F2172" s="6245" t="s">
        <v>2308</v>
      </c>
      <c r="G2172" s="6245" t="s">
        <v>5686</v>
      </c>
      <c r="H2172" s="6245" t="s">
        <v>24</v>
      </c>
      <c r="I2172" s="6245" t="s">
        <v>812</v>
      </c>
    </row>
    <row customHeight="1" ht="11.25">
      <c r="A2173" s="6245" t="s">
        <v>2183</v>
      </c>
      <c r="B2173" s="6245" t="s">
        <v>14</v>
      </c>
      <c r="C2173" s="6245" t="s">
        <v>4367</v>
      </c>
      <c r="D2173" s="6245" t="s">
        <v>4368</v>
      </c>
      <c r="E2173" s="6245" t="s">
        <v>4369</v>
      </c>
      <c r="F2173" s="6245" t="s">
        <v>2313</v>
      </c>
      <c r="G2173" s="6245" t="s">
        <v>24</v>
      </c>
      <c r="H2173" s="6245" t="s">
        <v>24</v>
      </c>
      <c r="I2173" s="6245" t="s">
        <v>812</v>
      </c>
    </row>
    <row customHeight="1" ht="11.25">
      <c r="A2174" s="6245" t="s">
        <v>2183</v>
      </c>
      <c r="B2174" s="6245" t="s">
        <v>14</v>
      </c>
      <c r="C2174" s="6245" t="s">
        <v>4370</v>
      </c>
      <c r="D2174" s="6245" t="s">
        <v>4371</v>
      </c>
      <c r="E2174" s="6245" t="s">
        <v>4372</v>
      </c>
      <c r="F2174" s="6245" t="s">
        <v>2358</v>
      </c>
      <c r="G2174" s="6245" t="s">
        <v>4373</v>
      </c>
      <c r="H2174" s="6245" t="s">
        <v>24</v>
      </c>
      <c r="I2174" s="6245" t="s">
        <v>812</v>
      </c>
    </row>
    <row customHeight="1" ht="11.25">
      <c r="A2175" s="6245" t="s">
        <v>2183</v>
      </c>
      <c r="B2175" s="6245" t="s">
        <v>14</v>
      </c>
      <c r="C2175" s="6245" t="s">
        <v>4374</v>
      </c>
      <c r="D2175" s="6245" t="s">
        <v>4375</v>
      </c>
      <c r="E2175" s="6245" t="s">
        <v>4376</v>
      </c>
      <c r="F2175" s="6245" t="s">
        <v>2313</v>
      </c>
      <c r="G2175" s="6245" t="s">
        <v>4377</v>
      </c>
      <c r="H2175" s="6245" t="s">
        <v>24</v>
      </c>
      <c r="I2175" s="6245" t="s">
        <v>812</v>
      </c>
    </row>
    <row customHeight="1" ht="11.25">
      <c r="A2176" s="6245" t="s">
        <v>2183</v>
      </c>
      <c r="B2176" s="6245" t="s">
        <v>14</v>
      </c>
      <c r="C2176" s="6245" t="s">
        <v>4378</v>
      </c>
      <c r="D2176" s="6245" t="s">
        <v>4379</v>
      </c>
      <c r="E2176" s="6245" t="s">
        <v>4380</v>
      </c>
      <c r="F2176" s="6245" t="s">
        <v>4381</v>
      </c>
      <c r="G2176" s="6245" t="s">
        <v>4382</v>
      </c>
      <c r="H2176" s="6245" t="s">
        <v>24</v>
      </c>
      <c r="I2176" s="6245" t="s">
        <v>812</v>
      </c>
    </row>
    <row customHeight="1" ht="11.25">
      <c r="A2177" s="6245" t="s">
        <v>2183</v>
      </c>
      <c r="B2177" s="6245" t="s">
        <v>14</v>
      </c>
      <c r="C2177" s="6245" t="s">
        <v>4383</v>
      </c>
      <c r="D2177" s="6245" t="s">
        <v>4384</v>
      </c>
      <c r="E2177" s="6245" t="s">
        <v>4385</v>
      </c>
      <c r="F2177" s="6245" t="s">
        <v>4386</v>
      </c>
      <c r="G2177" s="6245" t="s">
        <v>24</v>
      </c>
      <c r="H2177" s="6245" t="s">
        <v>24</v>
      </c>
      <c r="I2177" s="6245" t="s">
        <v>812</v>
      </c>
    </row>
    <row customHeight="1" ht="11.25">
      <c r="A2178" s="6245" t="s">
        <v>2183</v>
      </c>
      <c r="B2178" s="6245" t="s">
        <v>14</v>
      </c>
      <c r="C2178" s="6245" t="s">
        <v>4387</v>
      </c>
      <c r="D2178" s="6245" t="s">
        <v>4388</v>
      </c>
      <c r="E2178" s="6245" t="s">
        <v>4385</v>
      </c>
      <c r="F2178" s="6245" t="s">
        <v>4389</v>
      </c>
      <c r="G2178" s="6245" t="s">
        <v>24</v>
      </c>
      <c r="H2178" s="6245" t="s">
        <v>24</v>
      </c>
      <c r="I2178" s="6245" t="s">
        <v>812</v>
      </c>
    </row>
    <row customHeight="1" ht="11.25">
      <c r="A2179" s="6245" t="s">
        <v>2183</v>
      </c>
      <c r="B2179" s="6245" t="s">
        <v>14</v>
      </c>
      <c r="C2179" s="6245" t="s">
        <v>4390</v>
      </c>
      <c r="D2179" s="6245" t="s">
        <v>4391</v>
      </c>
      <c r="E2179" s="6245" t="s">
        <v>4392</v>
      </c>
      <c r="F2179" s="6245" t="s">
        <v>2362</v>
      </c>
      <c r="G2179" s="6245" t="s">
        <v>24</v>
      </c>
      <c r="H2179" s="6245" t="s">
        <v>24</v>
      </c>
      <c r="I2179" s="6245" t="s">
        <v>812</v>
      </c>
    </row>
    <row customHeight="1" ht="11.25">
      <c r="A2180" s="6245" t="s">
        <v>2183</v>
      </c>
      <c r="B2180" s="6245" t="s">
        <v>14</v>
      </c>
      <c r="C2180" s="6245" t="s">
        <v>4393</v>
      </c>
      <c r="D2180" s="6245" t="s">
        <v>4394</v>
      </c>
      <c r="E2180" s="6245" t="s">
        <v>4395</v>
      </c>
      <c r="F2180" s="6245" t="s">
        <v>3697</v>
      </c>
      <c r="G2180" s="6245" t="s">
        <v>4396</v>
      </c>
      <c r="H2180" s="6245" t="s">
        <v>24</v>
      </c>
      <c r="I2180" s="6245" t="s">
        <v>812</v>
      </c>
    </row>
    <row customHeight="1" ht="11.25">
      <c r="A2181" s="6245" t="s">
        <v>2183</v>
      </c>
      <c r="B2181" s="6245" t="s">
        <v>14</v>
      </c>
      <c r="C2181" s="6245" t="s">
        <v>4410</v>
      </c>
      <c r="D2181" s="6245" t="s">
        <v>4411</v>
      </c>
      <c r="E2181" s="6245" t="s">
        <v>2676</v>
      </c>
      <c r="F2181" s="6245" t="s">
        <v>4400</v>
      </c>
      <c r="G2181" s="6245" t="s">
        <v>24</v>
      </c>
      <c r="H2181" s="6245" t="s">
        <v>24</v>
      </c>
      <c r="I2181" s="6245" t="s">
        <v>812</v>
      </c>
    </row>
    <row customHeight="1" ht="11.25">
      <c r="A2182" s="6245" t="s">
        <v>2183</v>
      </c>
      <c r="B2182" s="6245" t="s">
        <v>14</v>
      </c>
      <c r="C2182" s="6245" t="s">
        <v>4416</v>
      </c>
      <c r="D2182" s="6245" t="s">
        <v>4417</v>
      </c>
      <c r="E2182" s="6245" t="s">
        <v>4418</v>
      </c>
      <c r="F2182" s="6245" t="s">
        <v>4419</v>
      </c>
      <c r="G2182" s="6245" t="s">
        <v>4420</v>
      </c>
      <c r="H2182" s="6245" t="s">
        <v>24</v>
      </c>
      <c r="I2182" s="6245" t="s">
        <v>812</v>
      </c>
    </row>
    <row customHeight="1" ht="11.25">
      <c r="A2183" s="6245" t="s">
        <v>2183</v>
      </c>
      <c r="B2183" s="6245" t="s">
        <v>14</v>
      </c>
      <c r="C2183" s="6245" t="s">
        <v>4421</v>
      </c>
      <c r="D2183" s="6245" t="s">
        <v>4422</v>
      </c>
      <c r="E2183" s="6245" t="s">
        <v>4423</v>
      </c>
      <c r="F2183" s="6245" t="s">
        <v>4424</v>
      </c>
      <c r="G2183" s="6245" t="s">
        <v>4425</v>
      </c>
      <c r="H2183" s="6245" t="s">
        <v>24</v>
      </c>
      <c r="I2183" s="6245" t="s">
        <v>812</v>
      </c>
    </row>
    <row customHeight="1" ht="11.25">
      <c r="A2184" s="6245" t="s">
        <v>2183</v>
      </c>
      <c r="B2184" s="6245" t="s">
        <v>14</v>
      </c>
      <c r="C2184" s="6245" t="s">
        <v>4434</v>
      </c>
      <c r="D2184" s="6245" t="s">
        <v>4435</v>
      </c>
      <c r="E2184" s="6245" t="s">
        <v>4436</v>
      </c>
      <c r="F2184" s="6245" t="s">
        <v>2452</v>
      </c>
      <c r="G2184" s="6245" t="s">
        <v>4437</v>
      </c>
      <c r="H2184" s="6245" t="s">
        <v>24</v>
      </c>
      <c r="I2184" s="6245" t="s">
        <v>812</v>
      </c>
    </row>
    <row customHeight="1" ht="11.25">
      <c r="A2185" s="6245" t="s">
        <v>2183</v>
      </c>
      <c r="B2185" s="6245" t="s">
        <v>14</v>
      </c>
      <c r="C2185" s="6245" t="s">
        <v>4438</v>
      </c>
      <c r="D2185" s="6245" t="s">
        <v>4439</v>
      </c>
      <c r="E2185" s="6245" t="s">
        <v>4440</v>
      </c>
      <c r="F2185" s="6245" t="s">
        <v>2397</v>
      </c>
      <c r="G2185" s="6245" t="s">
        <v>24</v>
      </c>
      <c r="H2185" s="6245" t="s">
        <v>24</v>
      </c>
      <c r="I2185" s="6245" t="s">
        <v>812</v>
      </c>
    </row>
    <row customHeight="1" ht="11.25">
      <c r="A2186" s="6245" t="s">
        <v>2183</v>
      </c>
      <c r="B2186" s="6245" t="s">
        <v>14</v>
      </c>
      <c r="C2186" s="6245" t="s">
        <v>4441</v>
      </c>
      <c r="D2186" s="6245" t="s">
        <v>4442</v>
      </c>
      <c r="E2186" s="6245" t="s">
        <v>4443</v>
      </c>
      <c r="F2186" s="6245" t="s">
        <v>2369</v>
      </c>
      <c r="G2186" s="6245" t="s">
        <v>4444</v>
      </c>
      <c r="H2186" s="6245" t="s">
        <v>24</v>
      </c>
      <c r="I2186" s="6245" t="s">
        <v>812</v>
      </c>
    </row>
    <row customHeight="1" ht="11.25">
      <c r="A2187" s="6245" t="s">
        <v>2183</v>
      </c>
      <c r="B2187" s="6245" t="s">
        <v>14</v>
      </c>
      <c r="C2187" s="6245" t="s">
        <v>4448</v>
      </c>
      <c r="D2187" s="6245" t="s">
        <v>4449</v>
      </c>
      <c r="E2187" s="6245" t="s">
        <v>4450</v>
      </c>
      <c r="F2187" s="6245" t="s">
        <v>3697</v>
      </c>
      <c r="G2187" s="6245" t="s">
        <v>4451</v>
      </c>
      <c r="H2187" s="6245" t="s">
        <v>24</v>
      </c>
      <c r="I2187" s="6245" t="s">
        <v>812</v>
      </c>
    </row>
    <row customHeight="1" ht="11.25">
      <c r="A2188" s="6245" t="s">
        <v>2183</v>
      </c>
      <c r="B2188" s="6245" t="s">
        <v>14</v>
      </c>
      <c r="C2188" s="6245" t="s">
        <v>5973</v>
      </c>
      <c r="D2188" s="6245" t="s">
        <v>5974</v>
      </c>
      <c r="E2188" s="6245" t="s">
        <v>4454</v>
      </c>
      <c r="F2188" s="6245" t="s">
        <v>2369</v>
      </c>
      <c r="G2188" s="6245" t="s">
        <v>24</v>
      </c>
      <c r="H2188" s="6245" t="s">
        <v>24</v>
      </c>
      <c r="I2188" s="6245" t="s">
        <v>812</v>
      </c>
    </row>
    <row customHeight="1" ht="11.25">
      <c r="A2189" s="6245" t="s">
        <v>2183</v>
      </c>
      <c r="B2189" s="6245" t="s">
        <v>14</v>
      </c>
      <c r="C2189" s="6245" t="s">
        <v>4452</v>
      </c>
      <c r="D2189" s="6245" t="s">
        <v>4453</v>
      </c>
      <c r="E2189" s="6245" t="s">
        <v>4454</v>
      </c>
      <c r="F2189" s="6245" t="s">
        <v>4455</v>
      </c>
      <c r="G2189" s="6245" t="s">
        <v>24</v>
      </c>
      <c r="H2189" s="6245" t="s">
        <v>24</v>
      </c>
      <c r="I2189" s="6245" t="s">
        <v>812</v>
      </c>
    </row>
    <row customHeight="1" ht="11.25">
      <c r="A2190" s="6245" t="s">
        <v>2183</v>
      </c>
      <c r="B2190" s="6245" t="s">
        <v>14</v>
      </c>
      <c r="C2190" s="6245" t="s">
        <v>5975</v>
      </c>
      <c r="D2190" s="6245" t="s">
        <v>5976</v>
      </c>
      <c r="E2190" s="6245" t="s">
        <v>5977</v>
      </c>
      <c r="F2190" s="6245" t="s">
        <v>2452</v>
      </c>
      <c r="G2190" s="6245" t="s">
        <v>5978</v>
      </c>
      <c r="H2190" s="6245" t="s">
        <v>24</v>
      </c>
      <c r="I2190" s="6245" t="s">
        <v>812</v>
      </c>
    </row>
    <row customHeight="1" ht="11.25">
      <c r="A2191" s="6245" t="s">
        <v>2183</v>
      </c>
      <c r="B2191" s="6245" t="s">
        <v>14</v>
      </c>
      <c r="C2191" s="6245" t="s">
        <v>4486</v>
      </c>
      <c r="D2191" s="6245" t="s">
        <v>4487</v>
      </c>
      <c r="E2191" s="6245" t="s">
        <v>4488</v>
      </c>
      <c r="F2191" s="6245" t="s">
        <v>2197</v>
      </c>
      <c r="G2191" s="6245" t="s">
        <v>4489</v>
      </c>
      <c r="H2191" s="6245" t="s">
        <v>24</v>
      </c>
      <c r="I2191" s="6245" t="s">
        <v>812</v>
      </c>
    </row>
    <row customHeight="1" ht="11.25">
      <c r="A2192" s="6245" t="s">
        <v>2183</v>
      </c>
      <c r="B2192" s="6245" t="s">
        <v>14</v>
      </c>
      <c r="C2192" s="6245" t="s">
        <v>4501</v>
      </c>
      <c r="D2192" s="6245" t="s">
        <v>4502</v>
      </c>
      <c r="E2192" s="6245" t="s">
        <v>4503</v>
      </c>
      <c r="F2192" s="6245" t="s">
        <v>2308</v>
      </c>
      <c r="G2192" s="6245" t="s">
        <v>24</v>
      </c>
      <c r="H2192" s="6245" t="s">
        <v>24</v>
      </c>
      <c r="I2192" s="6245" t="s">
        <v>812</v>
      </c>
    </row>
    <row customHeight="1" ht="11.25">
      <c r="A2193" s="6245" t="s">
        <v>2183</v>
      </c>
      <c r="B2193" s="6245" t="s">
        <v>14</v>
      </c>
      <c r="C2193" s="6245" t="s">
        <v>4510</v>
      </c>
      <c r="D2193" s="6245" t="s">
        <v>4511</v>
      </c>
      <c r="E2193" s="6245" t="s">
        <v>4512</v>
      </c>
      <c r="F2193" s="6245" t="s">
        <v>2420</v>
      </c>
      <c r="G2193" s="6245" t="s">
        <v>24</v>
      </c>
      <c r="H2193" s="6245" t="s">
        <v>24</v>
      </c>
      <c r="I2193" s="6245" t="s">
        <v>812</v>
      </c>
    </row>
    <row customHeight="1" ht="11.25">
      <c r="A2194" s="6245" t="s">
        <v>2183</v>
      </c>
      <c r="B2194" s="6245" t="s">
        <v>14</v>
      </c>
      <c r="C2194" s="6245" t="s">
        <v>4516</v>
      </c>
      <c r="D2194" s="6245" t="s">
        <v>4517</v>
      </c>
      <c r="E2194" s="6245" t="s">
        <v>4518</v>
      </c>
      <c r="F2194" s="6245" t="s">
        <v>2291</v>
      </c>
      <c r="G2194" s="6245" t="s">
        <v>24</v>
      </c>
      <c r="H2194" s="6245" t="s">
        <v>24</v>
      </c>
      <c r="I2194" s="6245" t="s">
        <v>812</v>
      </c>
    </row>
    <row customHeight="1" ht="11.25">
      <c r="A2195" s="6245" t="s">
        <v>2183</v>
      </c>
      <c r="B2195" s="6245" t="s">
        <v>14</v>
      </c>
      <c r="C2195" s="6245" t="s">
        <v>4524</v>
      </c>
      <c r="D2195" s="6245" t="s">
        <v>4525</v>
      </c>
      <c r="E2195" s="6245" t="s">
        <v>4526</v>
      </c>
      <c r="F2195" s="6245" t="s">
        <v>2287</v>
      </c>
      <c r="G2195" s="6245" t="s">
        <v>4527</v>
      </c>
      <c r="H2195" s="6245" t="s">
        <v>24</v>
      </c>
      <c r="I2195" s="6245" t="s">
        <v>812</v>
      </c>
    </row>
    <row customHeight="1" ht="11.25">
      <c r="A2196" s="6245" t="s">
        <v>2183</v>
      </c>
      <c r="B2196" s="6245" t="s">
        <v>14</v>
      </c>
      <c r="C2196" s="6245" t="s">
        <v>4528</v>
      </c>
      <c r="D2196" s="6245" t="s">
        <v>4529</v>
      </c>
      <c r="E2196" s="6245" t="s">
        <v>4530</v>
      </c>
      <c r="F2196" s="6245" t="s">
        <v>2303</v>
      </c>
      <c r="G2196" s="6245" t="s">
        <v>24</v>
      </c>
      <c r="H2196" s="6245" t="s">
        <v>24</v>
      </c>
      <c r="I2196" s="6245" t="s">
        <v>812</v>
      </c>
    </row>
    <row customHeight="1" ht="11.25">
      <c r="A2197" s="6245" t="s">
        <v>2183</v>
      </c>
      <c r="B2197" s="6245" t="s">
        <v>14</v>
      </c>
      <c r="C2197" s="6245" t="s">
        <v>4531</v>
      </c>
      <c r="D2197" s="6245" t="s">
        <v>4532</v>
      </c>
      <c r="E2197" s="6245" t="s">
        <v>4533</v>
      </c>
      <c r="F2197" s="6245" t="s">
        <v>2313</v>
      </c>
      <c r="G2197" s="6245" t="s">
        <v>4534</v>
      </c>
      <c r="H2197" s="6245" t="s">
        <v>24</v>
      </c>
      <c r="I2197" s="6245" t="s">
        <v>812</v>
      </c>
    </row>
    <row customHeight="1" ht="11.25">
      <c r="A2198" s="6245" t="s">
        <v>2183</v>
      </c>
      <c r="B2198" s="6245" t="s">
        <v>14</v>
      </c>
      <c r="C2198" s="6245" t="s">
        <v>4535</v>
      </c>
      <c r="D2198" s="6245" t="s">
        <v>4536</v>
      </c>
      <c r="E2198" s="6245" t="s">
        <v>4537</v>
      </c>
      <c r="F2198" s="6245" t="s">
        <v>2402</v>
      </c>
      <c r="G2198" s="6245" t="s">
        <v>4538</v>
      </c>
      <c r="H2198" s="6245" t="s">
        <v>24</v>
      </c>
      <c r="I2198" s="6245" t="s">
        <v>812</v>
      </c>
    </row>
    <row customHeight="1" ht="11.25">
      <c r="A2199" s="6245" t="s">
        <v>2183</v>
      </c>
      <c r="B2199" s="6245" t="s">
        <v>14</v>
      </c>
      <c r="C2199" s="6245" t="s">
        <v>4539</v>
      </c>
      <c r="D2199" s="6245" t="s">
        <v>4540</v>
      </c>
      <c r="E2199" s="6245" t="s">
        <v>4541</v>
      </c>
      <c r="F2199" s="6245" t="s">
        <v>2560</v>
      </c>
      <c r="G2199" s="6245" t="s">
        <v>24</v>
      </c>
      <c r="H2199" s="6245" t="s">
        <v>24</v>
      </c>
      <c r="I2199" s="6245" t="s">
        <v>812</v>
      </c>
    </row>
    <row customHeight="1" ht="11.25">
      <c r="A2200" s="6245" t="s">
        <v>2183</v>
      </c>
      <c r="B2200" s="6245" t="s">
        <v>14</v>
      </c>
      <c r="C2200" s="6245" t="s">
        <v>4546</v>
      </c>
      <c r="D2200" s="6245" t="s">
        <v>4547</v>
      </c>
      <c r="E2200" s="6245" t="s">
        <v>4548</v>
      </c>
      <c r="F2200" s="6245" t="s">
        <v>2278</v>
      </c>
      <c r="G2200" s="6245" t="s">
        <v>4549</v>
      </c>
      <c r="H2200" s="6245" t="s">
        <v>24</v>
      </c>
      <c r="I2200" s="6245" t="s">
        <v>812</v>
      </c>
    </row>
    <row customHeight="1" ht="11.25">
      <c r="A2201" s="6245" t="s">
        <v>2183</v>
      </c>
      <c r="B2201" s="6245" t="s">
        <v>14</v>
      </c>
      <c r="C2201" s="6245" t="s">
        <v>4553</v>
      </c>
      <c r="D2201" s="6245" t="s">
        <v>4554</v>
      </c>
      <c r="E2201" s="6245" t="s">
        <v>4555</v>
      </c>
      <c r="F2201" s="6245" t="s">
        <v>2963</v>
      </c>
      <c r="G2201" s="6245" t="s">
        <v>24</v>
      </c>
      <c r="H2201" s="6245" t="s">
        <v>24</v>
      </c>
      <c r="I2201" s="6245" t="s">
        <v>812</v>
      </c>
    </row>
    <row customHeight="1" ht="11.25">
      <c r="A2202" s="6245" t="s">
        <v>2183</v>
      </c>
      <c r="B2202" s="6245" t="s">
        <v>14</v>
      </c>
      <c r="C2202" s="6245" t="s">
        <v>4556</v>
      </c>
      <c r="D2202" s="6245" t="s">
        <v>4557</v>
      </c>
      <c r="E2202" s="6245" t="s">
        <v>4558</v>
      </c>
      <c r="F2202" s="6245" t="s">
        <v>4559</v>
      </c>
      <c r="G2202" s="6245" t="s">
        <v>4560</v>
      </c>
      <c r="H2202" s="6245" t="s">
        <v>24</v>
      </c>
      <c r="I2202" s="6245" t="s">
        <v>812</v>
      </c>
    </row>
    <row customHeight="1" ht="11.25">
      <c r="A2203" s="6245" t="s">
        <v>2183</v>
      </c>
      <c r="B2203" s="6245" t="s">
        <v>14</v>
      </c>
      <c r="C2203" s="6245" t="s">
        <v>4566</v>
      </c>
      <c r="D2203" s="6245" t="s">
        <v>4567</v>
      </c>
      <c r="E2203" s="6245" t="s">
        <v>4568</v>
      </c>
      <c r="F2203" s="6245" t="s">
        <v>2313</v>
      </c>
      <c r="G2203" s="6245" t="s">
        <v>24</v>
      </c>
      <c r="H2203" s="6245" t="s">
        <v>24</v>
      </c>
      <c r="I2203" s="6245" t="s">
        <v>812</v>
      </c>
    </row>
    <row customHeight="1" ht="11.25">
      <c r="A2204" s="6245" t="s">
        <v>2183</v>
      </c>
      <c r="B2204" s="6245" t="s">
        <v>14</v>
      </c>
      <c r="C2204" s="6245" t="s">
        <v>5712</v>
      </c>
      <c r="D2204" s="6245" t="s">
        <v>5713</v>
      </c>
      <c r="E2204" s="6245" t="s">
        <v>5714</v>
      </c>
      <c r="F2204" s="6245" t="s">
        <v>4022</v>
      </c>
      <c r="G2204" s="6245" t="s">
        <v>4154</v>
      </c>
      <c r="H2204" s="6245" t="s">
        <v>24</v>
      </c>
      <c r="I2204" s="6245" t="s">
        <v>812</v>
      </c>
    </row>
    <row customHeight="1" ht="11.25">
      <c r="A2205" s="6245" t="s">
        <v>2183</v>
      </c>
      <c r="B2205" s="6245" t="s">
        <v>14</v>
      </c>
      <c r="C2205" s="6245" t="s">
        <v>4572</v>
      </c>
      <c r="D2205" s="6245" t="s">
        <v>4573</v>
      </c>
      <c r="E2205" s="6245" t="s">
        <v>4574</v>
      </c>
      <c r="F2205" s="6245" t="s">
        <v>2237</v>
      </c>
      <c r="G2205" s="6245" t="s">
        <v>4575</v>
      </c>
      <c r="H2205" s="6245" t="s">
        <v>24</v>
      </c>
      <c r="I2205" s="6245" t="s">
        <v>812</v>
      </c>
    </row>
    <row customHeight="1" ht="11.25">
      <c r="A2206" s="6245" t="s">
        <v>2183</v>
      </c>
      <c r="B2206" s="6245" t="s">
        <v>14</v>
      </c>
      <c r="C2206" s="6245" t="s">
        <v>4576</v>
      </c>
      <c r="D2206" s="6245" t="s">
        <v>4577</v>
      </c>
      <c r="E2206" s="6245" t="s">
        <v>4578</v>
      </c>
      <c r="F2206" s="6245" t="s">
        <v>2369</v>
      </c>
      <c r="G2206" s="6245" t="s">
        <v>4579</v>
      </c>
      <c r="H2206" s="6245" t="s">
        <v>24</v>
      </c>
      <c r="I2206" s="6245" t="s">
        <v>812</v>
      </c>
    </row>
    <row customHeight="1" ht="11.25">
      <c r="A2207" s="6245" t="s">
        <v>2183</v>
      </c>
      <c r="B2207" s="6245" t="s">
        <v>14</v>
      </c>
      <c r="C2207" s="6245" t="s">
        <v>4580</v>
      </c>
      <c r="D2207" s="6245" t="s">
        <v>4581</v>
      </c>
      <c r="E2207" s="6245" t="s">
        <v>4582</v>
      </c>
      <c r="F2207" s="6245" t="s">
        <v>2560</v>
      </c>
      <c r="G2207" s="6245" t="s">
        <v>24</v>
      </c>
      <c r="H2207" s="6245" t="s">
        <v>24</v>
      </c>
      <c r="I2207" s="6245" t="s">
        <v>812</v>
      </c>
    </row>
    <row customHeight="1" ht="11.25">
      <c r="A2208" s="6245" t="s">
        <v>2183</v>
      </c>
      <c r="B2208" s="6245" t="s">
        <v>14</v>
      </c>
      <c r="C2208" s="6245" t="s">
        <v>4586</v>
      </c>
      <c r="D2208" s="6245" t="s">
        <v>4587</v>
      </c>
      <c r="E2208" s="6245" t="s">
        <v>4588</v>
      </c>
      <c r="F2208" s="6245" t="s">
        <v>2212</v>
      </c>
      <c r="G2208" s="6245" t="s">
        <v>24</v>
      </c>
      <c r="H2208" s="6245" t="s">
        <v>24</v>
      </c>
      <c r="I2208" s="6245" t="s">
        <v>812</v>
      </c>
    </row>
    <row customHeight="1" ht="11.25">
      <c r="A2209" s="6245" t="s">
        <v>2183</v>
      </c>
      <c r="B2209" s="6245" t="s">
        <v>14</v>
      </c>
      <c r="C2209" s="6245" t="s">
        <v>4589</v>
      </c>
      <c r="D2209" s="6245" t="s">
        <v>4590</v>
      </c>
      <c r="E2209" s="6245" t="s">
        <v>4591</v>
      </c>
      <c r="F2209" s="6245" t="s">
        <v>2313</v>
      </c>
      <c r="G2209" s="6245" t="s">
        <v>4592</v>
      </c>
      <c r="H2209" s="6245" t="s">
        <v>24</v>
      </c>
      <c r="I2209" s="6245" t="s">
        <v>812</v>
      </c>
    </row>
    <row customHeight="1" ht="11.25">
      <c r="A2210" s="6245" t="s">
        <v>2183</v>
      </c>
      <c r="B2210" s="6245" t="s">
        <v>14</v>
      </c>
      <c r="C2210" s="6245" t="s">
        <v>4593</v>
      </c>
      <c r="D2210" s="6245" t="s">
        <v>4594</v>
      </c>
      <c r="E2210" s="6245" t="s">
        <v>4595</v>
      </c>
      <c r="F2210" s="6245" t="s">
        <v>2586</v>
      </c>
      <c r="G2210" s="6245" t="s">
        <v>24</v>
      </c>
      <c r="H2210" s="6245" t="s">
        <v>24</v>
      </c>
      <c r="I2210" s="6245" t="s">
        <v>812</v>
      </c>
    </row>
    <row customHeight="1" ht="11.25">
      <c r="A2211" s="6245" t="s">
        <v>2183</v>
      </c>
      <c r="B2211" s="6245" t="s">
        <v>14</v>
      </c>
      <c r="C2211" s="6245" t="s">
        <v>4596</v>
      </c>
      <c r="D2211" s="6245" t="s">
        <v>4597</v>
      </c>
      <c r="E2211" s="6245" t="s">
        <v>4598</v>
      </c>
      <c r="F2211" s="6245" t="s">
        <v>2217</v>
      </c>
      <c r="G2211" s="6245" t="s">
        <v>24</v>
      </c>
      <c r="H2211" s="6245" t="s">
        <v>24</v>
      </c>
      <c r="I2211" s="6245" t="s">
        <v>812</v>
      </c>
    </row>
    <row customHeight="1" ht="11.25">
      <c r="A2212" s="6245" t="s">
        <v>2183</v>
      </c>
      <c r="B2212" s="6245" t="s">
        <v>14</v>
      </c>
      <c r="C2212" s="6245" t="s">
        <v>5715</v>
      </c>
      <c r="D2212" s="6245" t="s">
        <v>5716</v>
      </c>
      <c r="E2212" s="6245" t="s">
        <v>5717</v>
      </c>
      <c r="F2212" s="6245" t="s">
        <v>2823</v>
      </c>
      <c r="G2212" s="6245" t="s">
        <v>5718</v>
      </c>
      <c r="H2212" s="6245" t="s">
        <v>24</v>
      </c>
      <c r="I2212" s="6245" t="s">
        <v>812</v>
      </c>
    </row>
    <row customHeight="1" ht="11.25">
      <c r="A2213" s="6245" t="s">
        <v>2183</v>
      </c>
      <c r="B2213" s="6245" t="s">
        <v>14</v>
      </c>
      <c r="C2213" s="6245" t="s">
        <v>4599</v>
      </c>
      <c r="D2213" s="6245" t="s">
        <v>4600</v>
      </c>
      <c r="E2213" s="6245" t="s">
        <v>4601</v>
      </c>
      <c r="F2213" s="6245" t="s">
        <v>2197</v>
      </c>
      <c r="G2213" s="6245" t="s">
        <v>24</v>
      </c>
      <c r="H2213" s="6245" t="s">
        <v>24</v>
      </c>
      <c r="I2213" s="6245" t="s">
        <v>812</v>
      </c>
    </row>
    <row customHeight="1" ht="11.25">
      <c r="A2214" s="6245" t="s">
        <v>2183</v>
      </c>
      <c r="B2214" s="6245" t="s">
        <v>14</v>
      </c>
      <c r="C2214" s="6245" t="s">
        <v>5719</v>
      </c>
      <c r="D2214" s="6245" t="s">
        <v>5720</v>
      </c>
      <c r="E2214" s="6245" t="s">
        <v>5721</v>
      </c>
      <c r="F2214" s="6245" t="s">
        <v>2358</v>
      </c>
      <c r="G2214" s="6245" t="s">
        <v>24</v>
      </c>
      <c r="H2214" s="6245" t="s">
        <v>24</v>
      </c>
      <c r="I2214" s="6245" t="s">
        <v>812</v>
      </c>
    </row>
    <row customHeight="1" ht="11.25">
      <c r="A2215" s="6245" t="s">
        <v>2183</v>
      </c>
      <c r="B2215" s="6245" t="s">
        <v>14</v>
      </c>
      <c r="C2215" s="6245" t="s">
        <v>4605</v>
      </c>
      <c r="D2215" s="6245" t="s">
        <v>4606</v>
      </c>
      <c r="E2215" s="6245" t="s">
        <v>4607</v>
      </c>
      <c r="F2215" s="6245" t="s">
        <v>2749</v>
      </c>
      <c r="G2215" s="6245" t="s">
        <v>24</v>
      </c>
      <c r="H2215" s="6245" t="s">
        <v>24</v>
      </c>
      <c r="I2215" s="6245" t="s">
        <v>812</v>
      </c>
    </row>
    <row customHeight="1" ht="11.25">
      <c r="A2216" s="6245" t="s">
        <v>2183</v>
      </c>
      <c r="B2216" s="6245" t="s">
        <v>14</v>
      </c>
      <c r="C2216" s="6245" t="s">
        <v>5722</v>
      </c>
      <c r="D2216" s="6245" t="s">
        <v>5723</v>
      </c>
      <c r="E2216" s="6245" t="s">
        <v>5724</v>
      </c>
      <c r="F2216" s="6245" t="s">
        <v>2197</v>
      </c>
      <c r="G2216" s="6245" t="s">
        <v>24</v>
      </c>
      <c r="H2216" s="6245" t="s">
        <v>24</v>
      </c>
      <c r="I2216" s="6245" t="s">
        <v>812</v>
      </c>
    </row>
    <row customHeight="1" ht="11.25">
      <c r="A2217" s="6245" t="s">
        <v>2183</v>
      </c>
      <c r="B2217" s="6245" t="s">
        <v>14</v>
      </c>
      <c r="C2217" s="6245" t="s">
        <v>5725</v>
      </c>
      <c r="D2217" s="6245" t="s">
        <v>5726</v>
      </c>
      <c r="E2217" s="6245" t="s">
        <v>4533</v>
      </c>
      <c r="F2217" s="6245" t="s">
        <v>5727</v>
      </c>
      <c r="G2217" s="6245" t="s">
        <v>24</v>
      </c>
      <c r="H2217" s="6245" t="s">
        <v>24</v>
      </c>
      <c r="I2217" s="6245" t="s">
        <v>812</v>
      </c>
    </row>
    <row customHeight="1" ht="11.25">
      <c r="A2218" s="6245" t="s">
        <v>2183</v>
      </c>
      <c r="B2218" s="6245" t="s">
        <v>14</v>
      </c>
      <c r="C2218" s="6245" t="s">
        <v>5728</v>
      </c>
      <c r="D2218" s="6245" t="s">
        <v>5729</v>
      </c>
      <c r="E2218" s="6245" t="s">
        <v>5730</v>
      </c>
      <c r="F2218" s="6245" t="s">
        <v>2197</v>
      </c>
      <c r="G2218" s="6245" t="s">
        <v>24</v>
      </c>
      <c r="H2218" s="6245" t="s">
        <v>24</v>
      </c>
      <c r="I2218" s="6245" t="s">
        <v>812</v>
      </c>
    </row>
    <row customHeight="1" ht="11.25">
      <c r="A2219" s="6245" t="s">
        <v>2183</v>
      </c>
      <c r="B2219" s="6245" t="s">
        <v>14</v>
      </c>
      <c r="C2219" s="6245" t="s">
        <v>4614</v>
      </c>
      <c r="D2219" s="6245" t="s">
        <v>4615</v>
      </c>
      <c r="E2219" s="6245" t="s">
        <v>4616</v>
      </c>
      <c r="F2219" s="6245" t="s">
        <v>2202</v>
      </c>
      <c r="G2219" s="6245" t="s">
        <v>24</v>
      </c>
      <c r="H2219" s="6245" t="s">
        <v>24</v>
      </c>
      <c r="I2219" s="6245" t="s">
        <v>812</v>
      </c>
    </row>
    <row customHeight="1" ht="11.25">
      <c r="A2220" s="6245" t="s">
        <v>2183</v>
      </c>
      <c r="B2220" s="6245" t="s">
        <v>14</v>
      </c>
      <c r="C2220" s="6245" t="s">
        <v>5731</v>
      </c>
      <c r="D2220" s="6245" t="s">
        <v>5732</v>
      </c>
      <c r="E2220" s="6245" t="s">
        <v>5733</v>
      </c>
      <c r="F2220" s="6245" t="s">
        <v>5734</v>
      </c>
      <c r="G2220" s="6245" t="s">
        <v>24</v>
      </c>
      <c r="H2220" s="6245" t="s">
        <v>24</v>
      </c>
      <c r="I2220" s="6245" t="s">
        <v>812</v>
      </c>
    </row>
    <row customHeight="1" ht="11.25">
      <c r="A2221" s="6245" t="s">
        <v>2183</v>
      </c>
      <c r="B2221" s="6245" t="s">
        <v>14</v>
      </c>
      <c r="C2221" s="6245" t="s">
        <v>5979</v>
      </c>
      <c r="D2221" s="6245" t="s">
        <v>5980</v>
      </c>
      <c r="E2221" s="6245" t="s">
        <v>5981</v>
      </c>
      <c r="F2221" s="6245" t="s">
        <v>5982</v>
      </c>
      <c r="G2221" s="6245" t="s">
        <v>24</v>
      </c>
      <c r="H2221" s="6245" t="s">
        <v>24</v>
      </c>
      <c r="I2221" s="6245" t="s">
        <v>812</v>
      </c>
    </row>
    <row customHeight="1" ht="11.25">
      <c r="A2222" s="6245" t="s">
        <v>2183</v>
      </c>
      <c r="B2222" s="6245" t="s">
        <v>14</v>
      </c>
      <c r="C2222" s="6245" t="s">
        <v>5735</v>
      </c>
      <c r="D2222" s="6245" t="s">
        <v>5736</v>
      </c>
      <c r="E2222" s="6245" t="s">
        <v>5737</v>
      </c>
      <c r="F2222" s="6245" t="s">
        <v>5738</v>
      </c>
      <c r="G2222" s="6245" t="s">
        <v>24</v>
      </c>
      <c r="H2222" s="6245" t="s">
        <v>24</v>
      </c>
      <c r="I2222" s="6245" t="s">
        <v>812</v>
      </c>
    </row>
    <row customHeight="1" ht="11.25">
      <c r="A2223" s="6245" t="s">
        <v>2183</v>
      </c>
      <c r="B2223" s="6245" t="s">
        <v>14</v>
      </c>
      <c r="C2223" s="6245" t="s">
        <v>4617</v>
      </c>
      <c r="D2223" s="6245" t="s">
        <v>4618</v>
      </c>
      <c r="E2223" s="6245" t="s">
        <v>4619</v>
      </c>
      <c r="F2223" s="6245" t="s">
        <v>2369</v>
      </c>
      <c r="G2223" s="6245" t="s">
        <v>24</v>
      </c>
      <c r="H2223" s="6245" t="s">
        <v>24</v>
      </c>
      <c r="I2223" s="6245" t="s">
        <v>812</v>
      </c>
    </row>
    <row customHeight="1" ht="11.25">
      <c r="A2224" s="6245" t="s">
        <v>2183</v>
      </c>
      <c r="B2224" s="6245" t="s">
        <v>14</v>
      </c>
      <c r="C2224" s="6245" t="s">
        <v>5739</v>
      </c>
      <c r="D2224" s="6245" t="s">
        <v>5740</v>
      </c>
      <c r="E2224" s="6245" t="s">
        <v>5741</v>
      </c>
      <c r="F2224" s="6245" t="s">
        <v>2287</v>
      </c>
      <c r="G2224" s="6245" t="s">
        <v>24</v>
      </c>
      <c r="H2224" s="6245" t="s">
        <v>24</v>
      </c>
      <c r="I2224" s="6245" t="s">
        <v>812</v>
      </c>
    </row>
    <row customHeight="1" ht="11.25">
      <c r="A2225" s="6245" t="s">
        <v>2183</v>
      </c>
      <c r="B2225" s="6245" t="s">
        <v>14</v>
      </c>
      <c r="C2225" s="6245" t="s">
        <v>4620</v>
      </c>
      <c r="D2225" s="6245" t="s">
        <v>4621</v>
      </c>
      <c r="E2225" s="6245" t="s">
        <v>4622</v>
      </c>
      <c r="F2225" s="6245" t="s">
        <v>4623</v>
      </c>
      <c r="G2225" s="6245" t="s">
        <v>24</v>
      </c>
      <c r="H2225" s="6245" t="s">
        <v>24</v>
      </c>
      <c r="I2225" s="6245" t="s">
        <v>812</v>
      </c>
    </row>
    <row customHeight="1" ht="11.25">
      <c r="A2226" s="6245" t="s">
        <v>2183</v>
      </c>
      <c r="B2226" s="6245" t="s">
        <v>14</v>
      </c>
      <c r="C2226" s="6245" t="s">
        <v>4624</v>
      </c>
      <c r="D2226" s="6245" t="s">
        <v>4625</v>
      </c>
      <c r="E2226" s="6245" t="s">
        <v>4626</v>
      </c>
      <c r="F2226" s="6245" t="s">
        <v>2287</v>
      </c>
      <c r="G2226" s="6245" t="s">
        <v>4627</v>
      </c>
      <c r="H2226" s="6245" t="s">
        <v>24</v>
      </c>
      <c r="I2226" s="6245" t="s">
        <v>812</v>
      </c>
    </row>
    <row customHeight="1" ht="11.25">
      <c r="A2227" s="6245" t="s">
        <v>2183</v>
      </c>
      <c r="B2227" s="6245" t="s">
        <v>14</v>
      </c>
      <c r="C2227" s="6245" t="s">
        <v>4628</v>
      </c>
      <c r="D2227" s="6245" t="s">
        <v>4629</v>
      </c>
      <c r="E2227" s="6245" t="s">
        <v>4630</v>
      </c>
      <c r="F2227" s="6245" t="s">
        <v>2397</v>
      </c>
      <c r="G2227" s="6245" t="s">
        <v>24</v>
      </c>
      <c r="H2227" s="6245" t="s">
        <v>4631</v>
      </c>
      <c r="I2227" s="6245" t="s">
        <v>812</v>
      </c>
    </row>
    <row customHeight="1" ht="11.25">
      <c r="A2228" s="6245" t="s">
        <v>2183</v>
      </c>
      <c r="B2228" s="6245" t="s">
        <v>14</v>
      </c>
      <c r="C2228" s="6245" t="s">
        <v>4632</v>
      </c>
      <c r="D2228" s="6245" t="s">
        <v>4633</v>
      </c>
      <c r="E2228" s="6245" t="s">
        <v>4634</v>
      </c>
      <c r="F2228" s="6245" t="s">
        <v>4635</v>
      </c>
      <c r="G2228" s="6245" t="s">
        <v>24</v>
      </c>
      <c r="H2228" s="6245" t="s">
        <v>24</v>
      </c>
      <c r="I2228" s="6245" t="s">
        <v>812</v>
      </c>
    </row>
    <row customHeight="1" ht="11.25">
      <c r="A2229" s="6245" t="s">
        <v>2183</v>
      </c>
      <c r="B2229" s="6245" t="s">
        <v>14</v>
      </c>
      <c r="C2229" s="6245" t="s">
        <v>5983</v>
      </c>
      <c r="D2229" s="6245" t="s">
        <v>5984</v>
      </c>
      <c r="E2229" s="6245" t="s">
        <v>5985</v>
      </c>
      <c r="F2229" s="6245" t="s">
        <v>2318</v>
      </c>
      <c r="G2229" s="6245" t="s">
        <v>5986</v>
      </c>
      <c r="H2229" s="6245" t="s">
        <v>24</v>
      </c>
      <c r="I2229" s="6245" t="s">
        <v>812</v>
      </c>
    </row>
    <row customHeight="1" ht="11.25">
      <c r="A2230" s="6245" t="s">
        <v>2183</v>
      </c>
      <c r="B2230" s="6245" t="s">
        <v>14</v>
      </c>
      <c r="C2230" s="6245" t="s">
        <v>5750</v>
      </c>
      <c r="D2230" s="6245" t="s">
        <v>5751</v>
      </c>
      <c r="E2230" s="6245" t="s">
        <v>5752</v>
      </c>
      <c r="F2230" s="6245" t="s">
        <v>2397</v>
      </c>
      <c r="G2230" s="6245" t="s">
        <v>5753</v>
      </c>
      <c r="H2230" s="6245" t="s">
        <v>4792</v>
      </c>
      <c r="I2230" s="6245" t="s">
        <v>812</v>
      </c>
    </row>
    <row customHeight="1" ht="11.25">
      <c r="A2231" s="6245" t="s">
        <v>2183</v>
      </c>
      <c r="B2231" s="6245" t="s">
        <v>14</v>
      </c>
      <c r="C2231" s="6245" t="s">
        <v>4647</v>
      </c>
      <c r="D2231" s="6245" t="s">
        <v>4648</v>
      </c>
      <c r="E2231" s="6245" t="s">
        <v>4649</v>
      </c>
      <c r="F2231" s="6245" t="s">
        <v>2252</v>
      </c>
      <c r="G2231" s="6245" t="s">
        <v>24</v>
      </c>
      <c r="H2231" s="6245" t="s">
        <v>24</v>
      </c>
      <c r="I2231" s="6245" t="s">
        <v>812</v>
      </c>
    </row>
    <row customHeight="1" ht="11.25">
      <c r="A2232" s="6245" t="s">
        <v>2183</v>
      </c>
      <c r="B2232" s="6245" t="s">
        <v>14</v>
      </c>
      <c r="C2232" s="6245" t="s">
        <v>4650</v>
      </c>
      <c r="D2232" s="6245" t="s">
        <v>4651</v>
      </c>
      <c r="E2232" s="6245" t="s">
        <v>4652</v>
      </c>
      <c r="F2232" s="6245" t="s">
        <v>2560</v>
      </c>
      <c r="G2232" s="6245" t="s">
        <v>24</v>
      </c>
      <c r="H2232" s="6245" t="s">
        <v>24</v>
      </c>
      <c r="I2232" s="6245" t="s">
        <v>812</v>
      </c>
    </row>
    <row customHeight="1" ht="11.25">
      <c r="A2233" s="6245" t="s">
        <v>2183</v>
      </c>
      <c r="B2233" s="6245" t="s">
        <v>14</v>
      </c>
      <c r="C2233" s="6245" t="s">
        <v>4653</v>
      </c>
      <c r="D2233" s="6245" t="s">
        <v>4654</v>
      </c>
      <c r="E2233" s="6245" t="s">
        <v>4655</v>
      </c>
      <c r="F2233" s="6245" t="s">
        <v>2749</v>
      </c>
      <c r="G2233" s="6245" t="s">
        <v>24</v>
      </c>
      <c r="H2233" s="6245" t="s">
        <v>24</v>
      </c>
      <c r="I2233" s="6245" t="s">
        <v>812</v>
      </c>
    </row>
    <row customHeight="1" ht="11.25">
      <c r="A2234" s="6245" t="s">
        <v>2183</v>
      </c>
      <c r="B2234" s="6245" t="s">
        <v>14</v>
      </c>
      <c r="C2234" s="6245" t="s">
        <v>4656</v>
      </c>
      <c r="D2234" s="6245" t="s">
        <v>4657</v>
      </c>
      <c r="E2234" s="6245" t="s">
        <v>4658</v>
      </c>
      <c r="F2234" s="6245" t="s">
        <v>2369</v>
      </c>
      <c r="G2234" s="6245" t="s">
        <v>4659</v>
      </c>
      <c r="H2234" s="6245" t="s">
        <v>24</v>
      </c>
      <c r="I2234" s="6245" t="s">
        <v>812</v>
      </c>
    </row>
    <row customHeight="1" ht="11.25">
      <c r="A2235" s="6245" t="s">
        <v>2183</v>
      </c>
      <c r="B2235" s="6245" t="s">
        <v>14</v>
      </c>
      <c r="C2235" s="6245" t="s">
        <v>4664</v>
      </c>
      <c r="D2235" s="6245" t="s">
        <v>4665</v>
      </c>
      <c r="E2235" s="6245" t="s">
        <v>4666</v>
      </c>
      <c r="F2235" s="6245" t="s">
        <v>2217</v>
      </c>
      <c r="G2235" s="6245" t="s">
        <v>24</v>
      </c>
      <c r="H2235" s="6245" t="s">
        <v>24</v>
      </c>
      <c r="I2235" s="6245" t="s">
        <v>812</v>
      </c>
    </row>
    <row customHeight="1" ht="11.25">
      <c r="A2236" s="6245" t="s">
        <v>2183</v>
      </c>
      <c r="B2236" s="6245" t="s">
        <v>14</v>
      </c>
      <c r="C2236" s="6245" t="s">
        <v>4667</v>
      </c>
      <c r="D2236" s="6245" t="s">
        <v>4668</v>
      </c>
      <c r="E2236" s="6245" t="s">
        <v>4669</v>
      </c>
      <c r="F2236" s="6245" t="s">
        <v>2358</v>
      </c>
      <c r="G2236" s="6245" t="s">
        <v>24</v>
      </c>
      <c r="H2236" s="6245" t="s">
        <v>24</v>
      </c>
      <c r="I2236" s="6245" t="s">
        <v>812</v>
      </c>
    </row>
    <row customHeight="1" ht="11.25">
      <c r="A2237" s="6245" t="s">
        <v>2183</v>
      </c>
      <c r="B2237" s="6245" t="s">
        <v>14</v>
      </c>
      <c r="C2237" s="6245" t="s">
        <v>4670</v>
      </c>
      <c r="D2237" s="6245" t="s">
        <v>4671</v>
      </c>
      <c r="E2237" s="6245" t="s">
        <v>4672</v>
      </c>
      <c r="F2237" s="6245" t="s">
        <v>2313</v>
      </c>
      <c r="G2237" s="6245" t="s">
        <v>4673</v>
      </c>
      <c r="H2237" s="6245" t="s">
        <v>24</v>
      </c>
      <c r="I2237" s="6245" t="s">
        <v>812</v>
      </c>
    </row>
    <row customHeight="1" ht="11.25">
      <c r="A2238" s="6245" t="s">
        <v>2183</v>
      </c>
      <c r="B2238" s="6245" t="s">
        <v>14</v>
      </c>
      <c r="C2238" s="6245" t="s">
        <v>4678</v>
      </c>
      <c r="D2238" s="6245" t="s">
        <v>4679</v>
      </c>
      <c r="E2238" s="6245" t="s">
        <v>4680</v>
      </c>
      <c r="F2238" s="6245" t="s">
        <v>2287</v>
      </c>
      <c r="G2238" s="6245" t="s">
        <v>4681</v>
      </c>
      <c r="H2238" s="6245" t="s">
        <v>24</v>
      </c>
      <c r="I2238" s="6245" t="s">
        <v>812</v>
      </c>
    </row>
    <row customHeight="1" ht="11.25">
      <c r="A2239" s="6245" t="s">
        <v>2183</v>
      </c>
      <c r="B2239" s="6245" t="s">
        <v>14</v>
      </c>
      <c r="C2239" s="6245" t="s">
        <v>4689</v>
      </c>
      <c r="D2239" s="6245" t="s">
        <v>4690</v>
      </c>
      <c r="E2239" s="6245" t="s">
        <v>4691</v>
      </c>
      <c r="F2239" s="6245" t="s">
        <v>4692</v>
      </c>
      <c r="G2239" s="6245" t="s">
        <v>4693</v>
      </c>
      <c r="H2239" s="6245" t="s">
        <v>24</v>
      </c>
      <c r="I2239" s="6245" t="s">
        <v>812</v>
      </c>
    </row>
    <row customHeight="1" ht="11.25">
      <c r="A2240" s="6245" t="s">
        <v>2183</v>
      </c>
      <c r="B2240" s="6245" t="s">
        <v>14</v>
      </c>
      <c r="C2240" s="6245" t="s">
        <v>4694</v>
      </c>
      <c r="D2240" s="6245" t="s">
        <v>4695</v>
      </c>
      <c r="E2240" s="6245" t="s">
        <v>4696</v>
      </c>
      <c r="F2240" s="6245" t="s">
        <v>4697</v>
      </c>
      <c r="G2240" s="6245" t="s">
        <v>4698</v>
      </c>
      <c r="H2240" s="6245" t="s">
        <v>24</v>
      </c>
      <c r="I2240" s="6245" t="s">
        <v>812</v>
      </c>
    </row>
    <row customHeight="1" ht="11.25">
      <c r="A2241" s="6245" t="s">
        <v>2183</v>
      </c>
      <c r="B2241" s="6245" t="s">
        <v>14</v>
      </c>
      <c r="C2241" s="6245" t="s">
        <v>4699</v>
      </c>
      <c r="D2241" s="6245" t="s">
        <v>4700</v>
      </c>
      <c r="E2241" s="6245" t="s">
        <v>4701</v>
      </c>
      <c r="F2241" s="6245" t="s">
        <v>4702</v>
      </c>
      <c r="G2241" s="6245" t="s">
        <v>4703</v>
      </c>
      <c r="H2241" s="6245" t="s">
        <v>24</v>
      </c>
      <c r="I2241" s="6245" t="s">
        <v>812</v>
      </c>
    </row>
    <row customHeight="1" ht="11.25">
      <c r="A2242" s="6245" t="s">
        <v>2183</v>
      </c>
      <c r="B2242" s="6245" t="s">
        <v>14</v>
      </c>
      <c r="C2242" s="6245" t="s">
        <v>5987</v>
      </c>
      <c r="D2242" s="6245" t="s">
        <v>5988</v>
      </c>
      <c r="E2242" s="6245" t="s">
        <v>2827</v>
      </c>
      <c r="F2242" s="6245" t="s">
        <v>5989</v>
      </c>
      <c r="G2242" s="6245" t="s">
        <v>5990</v>
      </c>
      <c r="H2242" s="6245" t="s">
        <v>24</v>
      </c>
      <c r="I2242" s="6245" t="s">
        <v>812</v>
      </c>
    </row>
    <row customHeight="1" ht="11.25">
      <c r="A2243" s="6245" t="s">
        <v>2183</v>
      </c>
      <c r="B2243" s="6245" t="s">
        <v>14</v>
      </c>
      <c r="C2243" s="6245" t="s">
        <v>5758</v>
      </c>
      <c r="D2243" s="6245" t="s">
        <v>5759</v>
      </c>
      <c r="E2243" s="6245" t="s">
        <v>2827</v>
      </c>
      <c r="F2243" s="6245" t="s">
        <v>5760</v>
      </c>
      <c r="G2243" s="6245" t="s">
        <v>2828</v>
      </c>
      <c r="H2243" s="6245" t="s">
        <v>24</v>
      </c>
      <c r="I2243" s="6245" t="s">
        <v>812</v>
      </c>
    </row>
    <row customHeight="1" ht="11.25">
      <c r="A2244" s="6245" t="s">
        <v>2183</v>
      </c>
      <c r="B2244" s="6245" t="s">
        <v>14</v>
      </c>
      <c r="C2244" s="6245" t="s">
        <v>5764</v>
      </c>
      <c r="D2244" s="6245" t="s">
        <v>5765</v>
      </c>
      <c r="E2244" s="6245" t="s">
        <v>2685</v>
      </c>
      <c r="F2244" s="6245" t="s">
        <v>5766</v>
      </c>
      <c r="G2244" s="6245" t="s">
        <v>24</v>
      </c>
      <c r="H2244" s="6245" t="s">
        <v>24</v>
      </c>
      <c r="I2244" s="6245" t="s">
        <v>812</v>
      </c>
    </row>
    <row customHeight="1" ht="11.25">
      <c r="A2245" s="6245" t="s">
        <v>2183</v>
      </c>
      <c r="B2245" s="6245" t="s">
        <v>14</v>
      </c>
      <c r="C2245" s="6245" t="s">
        <v>5767</v>
      </c>
      <c r="D2245" s="6245" t="s">
        <v>5768</v>
      </c>
      <c r="E2245" s="6245" t="s">
        <v>4443</v>
      </c>
      <c r="F2245" s="6245" t="s">
        <v>5769</v>
      </c>
      <c r="G2245" s="6245" t="s">
        <v>24</v>
      </c>
      <c r="H2245" s="6245" t="s">
        <v>24</v>
      </c>
      <c r="I2245" s="6245" t="s">
        <v>812</v>
      </c>
    </row>
    <row customHeight="1" ht="11.25">
      <c r="A2246" s="6245" t="s">
        <v>2183</v>
      </c>
      <c r="B2246" s="6245" t="s">
        <v>14</v>
      </c>
      <c r="C2246" s="6245" t="s">
        <v>5770</v>
      </c>
      <c r="D2246" s="6245" t="s">
        <v>5771</v>
      </c>
      <c r="E2246" s="6245" t="s">
        <v>5162</v>
      </c>
      <c r="F2246" s="6245" t="s">
        <v>5772</v>
      </c>
      <c r="G2246" s="6245" t="s">
        <v>24</v>
      </c>
      <c r="H2246" s="6245" t="s">
        <v>24</v>
      </c>
      <c r="I2246" s="6245" t="s">
        <v>812</v>
      </c>
    </row>
    <row customHeight="1" ht="11.25">
      <c r="A2247" s="6245" t="s">
        <v>2183</v>
      </c>
      <c r="B2247" s="6245" t="s">
        <v>14</v>
      </c>
      <c r="C2247" s="6245" t="s">
        <v>4708</v>
      </c>
      <c r="D2247" s="6245" t="s">
        <v>4709</v>
      </c>
      <c r="E2247" s="6245" t="s">
        <v>4710</v>
      </c>
      <c r="F2247" s="6245" t="s">
        <v>2291</v>
      </c>
      <c r="G2247" s="6245" t="s">
        <v>24</v>
      </c>
      <c r="H2247" s="6245" t="s">
        <v>24</v>
      </c>
      <c r="I2247" s="6245" t="s">
        <v>812</v>
      </c>
    </row>
    <row customHeight="1" ht="11.25">
      <c r="A2248" s="6245" t="s">
        <v>2183</v>
      </c>
      <c r="B2248" s="6245" t="s">
        <v>14</v>
      </c>
      <c r="C2248" s="6245" t="s">
        <v>4714</v>
      </c>
      <c r="D2248" s="6245" t="s">
        <v>4715</v>
      </c>
      <c r="E2248" s="6245" t="s">
        <v>4380</v>
      </c>
      <c r="F2248" s="6245" t="s">
        <v>4716</v>
      </c>
      <c r="G2248" s="6245" t="s">
        <v>24</v>
      </c>
      <c r="H2248" s="6245" t="s">
        <v>24</v>
      </c>
      <c r="I2248" s="6245" t="s">
        <v>812</v>
      </c>
    </row>
    <row customHeight="1" ht="11.25">
      <c r="A2249" s="6245" t="s">
        <v>2183</v>
      </c>
      <c r="B2249" s="6245" t="s">
        <v>14</v>
      </c>
      <c r="C2249" s="6245" t="s">
        <v>4717</v>
      </c>
      <c r="D2249" s="6245" t="s">
        <v>4718</v>
      </c>
      <c r="E2249" s="6245" t="s">
        <v>4719</v>
      </c>
      <c r="F2249" s="6245" t="s">
        <v>4720</v>
      </c>
      <c r="G2249" s="6245" t="s">
        <v>4721</v>
      </c>
      <c r="H2249" s="6245" t="s">
        <v>24</v>
      </c>
      <c r="I2249" s="6245" t="s">
        <v>812</v>
      </c>
    </row>
    <row customHeight="1" ht="11.25">
      <c r="A2250" s="6245" t="s">
        <v>2183</v>
      </c>
      <c r="B2250" s="6245" t="s">
        <v>14</v>
      </c>
      <c r="C2250" s="6245" t="s">
        <v>4722</v>
      </c>
      <c r="D2250" s="6245" t="s">
        <v>4723</v>
      </c>
      <c r="E2250" s="6245" t="s">
        <v>4724</v>
      </c>
      <c r="F2250" s="6245" t="s">
        <v>2663</v>
      </c>
      <c r="G2250" s="6245" t="s">
        <v>4725</v>
      </c>
      <c r="H2250" s="6245" t="s">
        <v>24</v>
      </c>
      <c r="I2250" s="6245" t="s">
        <v>812</v>
      </c>
    </row>
    <row customHeight="1" ht="11.25">
      <c r="A2251" s="6245" t="s">
        <v>2183</v>
      </c>
      <c r="B2251" s="6245" t="s">
        <v>14</v>
      </c>
      <c r="C2251" s="6245" t="s">
        <v>4726</v>
      </c>
      <c r="D2251" s="6245" t="s">
        <v>4727</v>
      </c>
      <c r="E2251" s="6245" t="s">
        <v>3976</v>
      </c>
      <c r="F2251" s="6245" t="s">
        <v>4728</v>
      </c>
      <c r="G2251" s="6245" t="s">
        <v>24</v>
      </c>
      <c r="H2251" s="6245" t="s">
        <v>24</v>
      </c>
      <c r="I2251" s="6245" t="s">
        <v>812</v>
      </c>
    </row>
    <row customHeight="1" ht="11.25">
      <c r="A2252" s="6245" t="s">
        <v>2183</v>
      </c>
      <c r="B2252" s="6245" t="s">
        <v>14</v>
      </c>
      <c r="C2252" s="6245" t="s">
        <v>4732</v>
      </c>
      <c r="D2252" s="6245" t="s">
        <v>4733</v>
      </c>
      <c r="E2252" s="6245" t="s">
        <v>4443</v>
      </c>
      <c r="F2252" s="6245" t="s">
        <v>4734</v>
      </c>
      <c r="G2252" s="6245" t="s">
        <v>24</v>
      </c>
      <c r="H2252" s="6245" t="s">
        <v>24</v>
      </c>
      <c r="I2252" s="6245" t="s">
        <v>812</v>
      </c>
    </row>
    <row customHeight="1" ht="11.25">
      <c r="A2253" s="6245" t="s">
        <v>2183</v>
      </c>
      <c r="B2253" s="6245" t="s">
        <v>14</v>
      </c>
      <c r="C2253" s="6245" t="s">
        <v>5991</v>
      </c>
      <c r="D2253" s="6245" t="s">
        <v>5992</v>
      </c>
      <c r="E2253" s="6245" t="s">
        <v>5993</v>
      </c>
      <c r="F2253" s="6245" t="s">
        <v>2212</v>
      </c>
      <c r="G2253" s="6245" t="s">
        <v>24</v>
      </c>
      <c r="H2253" s="6245" t="s">
        <v>24</v>
      </c>
      <c r="I2253" s="6245" t="s">
        <v>1624</v>
      </c>
    </row>
    <row customHeight="1" ht="11.25">
      <c r="A2254" s="6245" t="s">
        <v>2183</v>
      </c>
      <c r="B2254" s="6245" t="s">
        <v>14</v>
      </c>
      <c r="C2254" s="6245" t="s">
        <v>5994</v>
      </c>
      <c r="D2254" s="6245" t="s">
        <v>5995</v>
      </c>
      <c r="E2254" s="6245" t="s">
        <v>5996</v>
      </c>
      <c r="F2254" s="6245" t="s">
        <v>2663</v>
      </c>
      <c r="G2254" s="6245" t="s">
        <v>5997</v>
      </c>
      <c r="H2254" s="6245" t="s">
        <v>24</v>
      </c>
      <c r="I2254" s="6245" t="s">
        <v>1624</v>
      </c>
    </row>
    <row customHeight="1" ht="11.25">
      <c r="A2255" s="6245" t="s">
        <v>2183</v>
      </c>
      <c r="B2255" s="6245" t="s">
        <v>14</v>
      </c>
      <c r="C2255" s="6245" t="s">
        <v>5998</v>
      </c>
      <c r="D2255" s="6245" t="s">
        <v>5999</v>
      </c>
      <c r="E2255" s="6245" t="s">
        <v>6000</v>
      </c>
      <c r="F2255" s="6245" t="s">
        <v>567</v>
      </c>
      <c r="G2255" s="6245" t="s">
        <v>24</v>
      </c>
      <c r="H2255" s="6245" t="s">
        <v>24</v>
      </c>
      <c r="I2255" s="6245" t="s">
        <v>1624</v>
      </c>
    </row>
    <row customHeight="1" ht="11.25">
      <c r="A2256" s="6245" t="s">
        <v>2183</v>
      </c>
      <c r="B2256" s="6245" t="s">
        <v>14</v>
      </c>
      <c r="C2256" s="6245" t="s">
        <v>6001</v>
      </c>
      <c r="D2256" s="6245" t="s">
        <v>6002</v>
      </c>
      <c r="E2256" s="6245" t="s">
        <v>6003</v>
      </c>
      <c r="F2256" s="6245" t="s">
        <v>567</v>
      </c>
      <c r="G2256" s="6245" t="s">
        <v>24</v>
      </c>
      <c r="H2256" s="6245" t="s">
        <v>24</v>
      </c>
      <c r="I2256" s="6245" t="s">
        <v>1624</v>
      </c>
    </row>
    <row customHeight="1" ht="11.25">
      <c r="A2257" s="6245" t="s">
        <v>2183</v>
      </c>
      <c r="B2257" s="6245" t="s">
        <v>14</v>
      </c>
      <c r="C2257" s="6245" t="s">
        <v>24</v>
      </c>
      <c r="D2257" s="6245" t="s">
        <v>2947</v>
      </c>
      <c r="E2257" s="6245" t="s">
        <v>2948</v>
      </c>
      <c r="F2257" s="6245" t="s">
        <v>2202</v>
      </c>
      <c r="G2257" s="6245" t="s">
        <v>24</v>
      </c>
      <c r="H2257" s="6245" t="s">
        <v>24</v>
      </c>
      <c r="I2257" s="6245" t="s">
        <v>1624</v>
      </c>
    </row>
    <row customHeight="1" ht="11.25">
      <c r="A2258" s="6245" t="s">
        <v>2183</v>
      </c>
      <c r="B2258" s="6245" t="s">
        <v>14</v>
      </c>
      <c r="C2258" s="6245" t="s">
        <v>6004</v>
      </c>
      <c r="D2258" s="6245" t="s">
        <v>6005</v>
      </c>
      <c r="E2258" s="6245" t="s">
        <v>6006</v>
      </c>
      <c r="F2258" s="6245" t="s">
        <v>3085</v>
      </c>
      <c r="G2258" s="6245" t="s">
        <v>24</v>
      </c>
      <c r="H2258" s="6245" t="s">
        <v>24</v>
      </c>
      <c r="I2258" s="6245" t="s">
        <v>1624</v>
      </c>
    </row>
    <row customHeight="1" ht="11.25">
      <c r="A2259" s="6245" t="s">
        <v>2183</v>
      </c>
      <c r="B2259" s="6245" t="s">
        <v>14</v>
      </c>
      <c r="C2259" s="6245" t="s">
        <v>6007</v>
      </c>
      <c r="D2259" s="6245" t="s">
        <v>6008</v>
      </c>
      <c r="E2259" s="6245" t="s">
        <v>6009</v>
      </c>
      <c r="F2259" s="6245" t="s">
        <v>3061</v>
      </c>
      <c r="G2259" s="6245" t="s">
        <v>6010</v>
      </c>
      <c r="H2259" s="6245" t="s">
        <v>24</v>
      </c>
      <c r="I2259" s="6245" t="s">
        <v>1624</v>
      </c>
    </row>
    <row customHeight="1" ht="11.25">
      <c r="A2260" s="6245" t="s">
        <v>2183</v>
      </c>
      <c r="B2260" s="6245" t="s">
        <v>14</v>
      </c>
      <c r="C2260" s="6245" t="s">
        <v>6011</v>
      </c>
      <c r="D2260" s="6245" t="s">
        <v>6012</v>
      </c>
      <c r="E2260" s="6245" t="s">
        <v>6013</v>
      </c>
      <c r="F2260" s="6245" t="s">
        <v>2207</v>
      </c>
      <c r="G2260" s="6245" t="s">
        <v>24</v>
      </c>
      <c r="H2260" s="6245" t="s">
        <v>24</v>
      </c>
      <c r="I2260" s="6245" t="s">
        <v>1624</v>
      </c>
    </row>
    <row customHeight="1" ht="11.25">
      <c r="A2261" s="6245" t="s">
        <v>2183</v>
      </c>
      <c r="B2261" s="6245" t="s">
        <v>14</v>
      </c>
      <c r="C2261" s="6245" t="s">
        <v>6014</v>
      </c>
      <c r="D2261" s="6245" t="s">
        <v>6015</v>
      </c>
      <c r="E2261" s="6245" t="s">
        <v>6016</v>
      </c>
      <c r="F2261" s="6245" t="s">
        <v>3196</v>
      </c>
      <c r="G2261" s="6245" t="s">
        <v>24</v>
      </c>
      <c r="H2261" s="6245" t="s">
        <v>24</v>
      </c>
      <c r="I2261" s="6245" t="s">
        <v>1624</v>
      </c>
    </row>
    <row customHeight="1" ht="11.25">
      <c r="A2262" s="6245" t="s">
        <v>2183</v>
      </c>
      <c r="B2262" s="6245" t="s">
        <v>14</v>
      </c>
      <c r="C2262" s="6245" t="s">
        <v>6017</v>
      </c>
      <c r="D2262" s="6245" t="s">
        <v>6018</v>
      </c>
      <c r="E2262" s="6245" t="s">
        <v>6019</v>
      </c>
      <c r="F2262" s="6245" t="s">
        <v>2669</v>
      </c>
      <c r="G2262" s="6245" t="s">
        <v>6020</v>
      </c>
      <c r="H2262" s="6245" t="s">
        <v>24</v>
      </c>
      <c r="I2262" s="6245" t="s">
        <v>1624</v>
      </c>
    </row>
    <row customHeight="1" ht="11.25">
      <c r="A2263" s="6245" t="s">
        <v>2183</v>
      </c>
      <c r="B2263" s="6245" t="s">
        <v>14</v>
      </c>
      <c r="C2263" s="6245" t="s">
        <v>6021</v>
      </c>
      <c r="D2263" s="6245" t="s">
        <v>6022</v>
      </c>
      <c r="E2263" s="6245" t="s">
        <v>6023</v>
      </c>
      <c r="F2263" s="6245" t="s">
        <v>3936</v>
      </c>
      <c r="G2263" s="6245" t="s">
        <v>6024</v>
      </c>
      <c r="H2263" s="6245" t="s">
        <v>24</v>
      </c>
      <c r="I2263" s="6245" t="s">
        <v>1624</v>
      </c>
    </row>
    <row customHeight="1" ht="11.25">
      <c r="A2264" s="6245" t="s">
        <v>2183</v>
      </c>
      <c r="B2264" s="6245" t="s">
        <v>14</v>
      </c>
      <c r="C2264" s="6245" t="s">
        <v>6025</v>
      </c>
      <c r="D2264" s="6245" t="s">
        <v>6026</v>
      </c>
      <c r="E2264" s="6245" t="s">
        <v>6027</v>
      </c>
      <c r="F2264" s="6245" t="s">
        <v>2237</v>
      </c>
      <c r="G2264" s="6245" t="s">
        <v>6028</v>
      </c>
      <c r="H2264" s="6245" t="s">
        <v>24</v>
      </c>
      <c r="I2264" s="6245" t="s">
        <v>1624</v>
      </c>
    </row>
    <row customHeight="1" ht="11.25">
      <c r="A2265" s="6245" t="s">
        <v>2183</v>
      </c>
      <c r="B2265" s="6245" t="s">
        <v>14</v>
      </c>
      <c r="C2265" s="6245" t="s">
        <v>6029</v>
      </c>
      <c r="D2265" s="6245" t="s">
        <v>6030</v>
      </c>
      <c r="E2265" s="6245" t="s">
        <v>6031</v>
      </c>
      <c r="F2265" s="6245" t="s">
        <v>2252</v>
      </c>
      <c r="G2265" s="6245" t="s">
        <v>6032</v>
      </c>
      <c r="H2265" s="6245" t="s">
        <v>24</v>
      </c>
      <c r="I2265" s="6245" t="s">
        <v>1624</v>
      </c>
    </row>
    <row customHeight="1" ht="11.25">
      <c r="A2266" s="6245" t="s">
        <v>2183</v>
      </c>
      <c r="B2266" s="6245" t="s">
        <v>14</v>
      </c>
      <c r="C2266" s="6245" t="s">
        <v>6033</v>
      </c>
      <c r="D2266" s="6245" t="s">
        <v>6034</v>
      </c>
      <c r="E2266" s="6245" t="s">
        <v>6035</v>
      </c>
      <c r="F2266" s="6245" t="s">
        <v>2202</v>
      </c>
      <c r="G2266" s="6245" t="s">
        <v>6036</v>
      </c>
      <c r="H2266" s="6245" t="s">
        <v>24</v>
      </c>
      <c r="I2266" s="6245" t="s">
        <v>1624</v>
      </c>
    </row>
    <row customHeight="1" ht="11.25">
      <c r="A2267" s="6245" t="s">
        <v>2183</v>
      </c>
      <c r="B2267" s="6245" t="s">
        <v>14</v>
      </c>
      <c r="C2267" s="6245" t="s">
        <v>6037</v>
      </c>
      <c r="D2267" s="6245" t="s">
        <v>6038</v>
      </c>
      <c r="E2267" s="6245" t="s">
        <v>6039</v>
      </c>
      <c r="F2267" s="6245" t="s">
        <v>6040</v>
      </c>
      <c r="G2267" s="6245" t="s">
        <v>24</v>
      </c>
      <c r="H2267" s="6245" t="s">
        <v>24</v>
      </c>
      <c r="I2267" s="6245" t="s">
        <v>1624</v>
      </c>
    </row>
    <row customHeight="1" ht="11.25">
      <c r="A2268" s="6245" t="s">
        <v>2183</v>
      </c>
      <c r="B2268" s="6245" t="s">
        <v>14</v>
      </c>
      <c r="C2268" s="6245" t="s">
        <v>6041</v>
      </c>
      <c r="D2268" s="6245" t="s">
        <v>6042</v>
      </c>
      <c r="E2268" s="6245" t="s">
        <v>6043</v>
      </c>
      <c r="F2268" s="6245" t="s">
        <v>3085</v>
      </c>
      <c r="G2268" s="6245" t="s">
        <v>24</v>
      </c>
      <c r="H2268" s="6245" t="s">
        <v>24</v>
      </c>
      <c r="I2268" s="6245" t="s">
        <v>1624</v>
      </c>
    </row>
    <row customHeight="1" ht="11.25">
      <c r="A2269" s="6245" t="s">
        <v>2183</v>
      </c>
      <c r="B2269" s="6245" t="s">
        <v>14</v>
      </c>
      <c r="C2269" s="6245" t="s">
        <v>6044</v>
      </c>
      <c r="D2269" s="6245" t="s">
        <v>6045</v>
      </c>
      <c r="E2269" s="6245" t="s">
        <v>6046</v>
      </c>
      <c r="F2269" s="6245" t="s">
        <v>3085</v>
      </c>
      <c r="G2269" s="6245" t="s">
        <v>24</v>
      </c>
      <c r="H2269" s="6245" t="s">
        <v>24</v>
      </c>
      <c r="I2269" s="6245" t="s">
        <v>1624</v>
      </c>
    </row>
    <row customHeight="1" ht="11.25">
      <c r="A2270" s="6245" t="s">
        <v>2183</v>
      </c>
      <c r="B2270" s="6245" t="s">
        <v>14</v>
      </c>
      <c r="C2270" s="6245" t="s">
        <v>6047</v>
      </c>
      <c r="D2270" s="6245" t="s">
        <v>6048</v>
      </c>
      <c r="E2270" s="6245" t="s">
        <v>6049</v>
      </c>
      <c r="F2270" s="6245" t="s">
        <v>2278</v>
      </c>
      <c r="G2270" s="6245" t="s">
        <v>6050</v>
      </c>
      <c r="H2270" s="6245" t="s">
        <v>24</v>
      </c>
      <c r="I2270" s="6245" t="s">
        <v>1624</v>
      </c>
    </row>
    <row customHeight="1" ht="11.25">
      <c r="A2271" s="6245" t="s">
        <v>2183</v>
      </c>
      <c r="B2271" s="6245" t="s">
        <v>14</v>
      </c>
      <c r="C2271" s="6245" t="s">
        <v>6051</v>
      </c>
      <c r="D2271" s="6245" t="s">
        <v>6052</v>
      </c>
      <c r="E2271" s="6245" t="s">
        <v>6053</v>
      </c>
      <c r="F2271" s="6245" t="s">
        <v>2313</v>
      </c>
      <c r="G2271" s="6245" t="s">
        <v>6054</v>
      </c>
      <c r="H2271" s="6245" t="s">
        <v>24</v>
      </c>
      <c r="I2271" s="6245" t="s">
        <v>1624</v>
      </c>
    </row>
    <row customHeight="1" ht="11.25">
      <c r="A2272" s="6245" t="s">
        <v>2183</v>
      </c>
      <c r="B2272" s="6245" t="s">
        <v>14</v>
      </c>
      <c r="C2272" s="6245" t="s">
        <v>6055</v>
      </c>
      <c r="D2272" s="6245" t="s">
        <v>6056</v>
      </c>
      <c r="E2272" s="6245" t="s">
        <v>6057</v>
      </c>
      <c r="F2272" s="6245" t="s">
        <v>2385</v>
      </c>
      <c r="G2272" s="6245" t="s">
        <v>6058</v>
      </c>
      <c r="H2272" s="6245" t="s">
        <v>24</v>
      </c>
      <c r="I2272" s="6245" t="s">
        <v>1624</v>
      </c>
    </row>
    <row customHeight="1" ht="11.25">
      <c r="A2273" s="6245" t="s">
        <v>2183</v>
      </c>
      <c r="B2273" s="6245" t="s">
        <v>14</v>
      </c>
      <c r="C2273" s="6245" t="s">
        <v>6059</v>
      </c>
      <c r="D2273" s="6245" t="s">
        <v>6060</v>
      </c>
      <c r="E2273" s="6245" t="s">
        <v>6061</v>
      </c>
      <c r="F2273" s="6245" t="s">
        <v>2303</v>
      </c>
      <c r="G2273" s="6245" t="s">
        <v>6062</v>
      </c>
      <c r="H2273" s="6245" t="s">
        <v>24</v>
      </c>
      <c r="I2273" s="6245" t="s">
        <v>1624</v>
      </c>
    </row>
    <row customHeight="1" ht="11.25">
      <c r="A2274" s="6245" t="s">
        <v>2183</v>
      </c>
      <c r="B2274" s="6245" t="s">
        <v>14</v>
      </c>
      <c r="C2274" s="6245" t="s">
        <v>6063</v>
      </c>
      <c r="D2274" s="6245" t="s">
        <v>6064</v>
      </c>
      <c r="E2274" s="6245" t="s">
        <v>6065</v>
      </c>
      <c r="F2274" s="6245" t="s">
        <v>2681</v>
      </c>
      <c r="G2274" s="6245" t="s">
        <v>24</v>
      </c>
      <c r="H2274" s="6245" t="s">
        <v>24</v>
      </c>
      <c r="I2274" s="6245" t="s">
        <v>1624</v>
      </c>
    </row>
    <row customHeight="1" ht="11.25">
      <c r="A2275" s="6245" t="s">
        <v>2183</v>
      </c>
      <c r="B2275" s="6245" t="s">
        <v>14</v>
      </c>
      <c r="C2275" s="6245" t="s">
        <v>6066</v>
      </c>
      <c r="D2275" s="6245" t="s">
        <v>6067</v>
      </c>
      <c r="E2275" s="6245" t="s">
        <v>6068</v>
      </c>
      <c r="F2275" s="6245" t="s">
        <v>3936</v>
      </c>
      <c r="G2275" s="6245" t="s">
        <v>24</v>
      </c>
      <c r="H2275" s="6245" t="s">
        <v>24</v>
      </c>
      <c r="I2275" s="6245" t="s">
        <v>1624</v>
      </c>
    </row>
    <row customHeight="1" ht="11.25">
      <c r="A2276" s="6245" t="s">
        <v>2183</v>
      </c>
      <c r="B2276" s="6245" t="s">
        <v>14</v>
      </c>
      <c r="C2276" s="6245" t="s">
        <v>6069</v>
      </c>
      <c r="D2276" s="6245" t="s">
        <v>6070</v>
      </c>
      <c r="E2276" s="6245" t="s">
        <v>6071</v>
      </c>
      <c r="F2276" s="6245" t="s">
        <v>2720</v>
      </c>
      <c r="G2276" s="6245" t="s">
        <v>6072</v>
      </c>
      <c r="H2276" s="6245" t="s">
        <v>24</v>
      </c>
      <c r="I2276" s="6245" t="s">
        <v>1624</v>
      </c>
    </row>
    <row customHeight="1" ht="11.25">
      <c r="A2277" s="6245" t="s">
        <v>2183</v>
      </c>
      <c r="B2277" s="6245" t="s">
        <v>14</v>
      </c>
      <c r="C2277" s="6245" t="s">
        <v>6073</v>
      </c>
      <c r="D2277" s="6245" t="s">
        <v>6074</v>
      </c>
      <c r="E2277" s="6245" t="s">
        <v>6075</v>
      </c>
      <c r="F2277" s="6245" t="s">
        <v>2369</v>
      </c>
      <c r="G2277" s="6245" t="s">
        <v>24</v>
      </c>
      <c r="H2277" s="6245" t="s">
        <v>24</v>
      </c>
      <c r="I2277" s="6245" t="s">
        <v>1624</v>
      </c>
    </row>
    <row customHeight="1" ht="11.25">
      <c r="A2278" s="6245" t="s">
        <v>2183</v>
      </c>
      <c r="B2278" s="6245" t="s">
        <v>14</v>
      </c>
      <c r="C2278" s="6245" t="s">
        <v>6076</v>
      </c>
      <c r="D2278" s="6245" t="s">
        <v>6077</v>
      </c>
      <c r="E2278" s="6245" t="s">
        <v>6078</v>
      </c>
      <c r="F2278" s="6245" t="s">
        <v>2340</v>
      </c>
      <c r="G2278" s="6245" t="s">
        <v>24</v>
      </c>
      <c r="H2278" s="6245" t="s">
        <v>24</v>
      </c>
      <c r="I2278" s="6245" t="s">
        <v>1624</v>
      </c>
    </row>
    <row customHeight="1" ht="11.25">
      <c r="A2279" s="6245" t="s">
        <v>2183</v>
      </c>
      <c r="B2279" s="6245" t="s">
        <v>14</v>
      </c>
      <c r="C2279" s="6245" t="s">
        <v>6079</v>
      </c>
      <c r="D2279" s="6245" t="s">
        <v>6080</v>
      </c>
      <c r="E2279" s="6245" t="s">
        <v>6081</v>
      </c>
      <c r="F2279" s="6245" t="s">
        <v>2313</v>
      </c>
      <c r="G2279" s="6245" t="s">
        <v>6082</v>
      </c>
      <c r="H2279" s="6245" t="s">
        <v>24</v>
      </c>
      <c r="I2279" s="6245" t="s">
        <v>1624</v>
      </c>
    </row>
    <row customHeight="1" ht="11.25">
      <c r="A2280" s="6245" t="s">
        <v>2183</v>
      </c>
      <c r="B2280" s="6245" t="s">
        <v>14</v>
      </c>
      <c r="C2280" s="6245" t="s">
        <v>6083</v>
      </c>
      <c r="D2280" s="6245" t="s">
        <v>6084</v>
      </c>
      <c r="E2280" s="6245" t="s">
        <v>6085</v>
      </c>
      <c r="F2280" s="6245" t="s">
        <v>3085</v>
      </c>
      <c r="G2280" s="6245" t="s">
        <v>6086</v>
      </c>
      <c r="H2280" s="6245" t="s">
        <v>24</v>
      </c>
      <c r="I2280" s="6245" t="s">
        <v>1624</v>
      </c>
    </row>
    <row customHeight="1" ht="11.25">
      <c r="A2281" s="6245" t="s">
        <v>2183</v>
      </c>
      <c r="B2281" s="6245" t="s">
        <v>14</v>
      </c>
      <c r="C2281" s="6245" t="s">
        <v>6087</v>
      </c>
      <c r="D2281" s="6245" t="s">
        <v>6088</v>
      </c>
      <c r="E2281" s="6245" t="s">
        <v>6089</v>
      </c>
      <c r="F2281" s="6245" t="s">
        <v>3196</v>
      </c>
      <c r="G2281" s="6245" t="s">
        <v>6090</v>
      </c>
      <c r="H2281" s="6245" t="s">
        <v>24</v>
      </c>
      <c r="I2281" s="6245" t="s">
        <v>1624</v>
      </c>
    </row>
    <row customHeight="1" ht="11.25">
      <c r="A2282" s="6245" t="s">
        <v>2183</v>
      </c>
      <c r="B2282" s="6245" t="s">
        <v>14</v>
      </c>
      <c r="C2282" s="6245" t="s">
        <v>6091</v>
      </c>
      <c r="D2282" s="6245" t="s">
        <v>6092</v>
      </c>
      <c r="E2282" s="6245" t="s">
        <v>6093</v>
      </c>
      <c r="F2282" s="6245" t="s">
        <v>4030</v>
      </c>
      <c r="G2282" s="6245" t="s">
        <v>6094</v>
      </c>
      <c r="H2282" s="6245" t="s">
        <v>24</v>
      </c>
      <c r="I2282" s="6245" t="s">
        <v>1624</v>
      </c>
    </row>
    <row customHeight="1" ht="11.25">
      <c r="A2283" s="6245" t="s">
        <v>2183</v>
      </c>
      <c r="B2283" s="6245" t="s">
        <v>14</v>
      </c>
      <c r="C2283" s="6245" t="s">
        <v>6095</v>
      </c>
      <c r="D2283" s="6245" t="s">
        <v>6096</v>
      </c>
      <c r="E2283" s="6245" t="s">
        <v>6097</v>
      </c>
      <c r="F2283" s="6245" t="s">
        <v>2420</v>
      </c>
      <c r="G2283" s="6245" t="s">
        <v>6098</v>
      </c>
      <c r="H2283" s="6245" t="s">
        <v>24</v>
      </c>
      <c r="I2283" s="6245" t="s">
        <v>1624</v>
      </c>
    </row>
    <row customHeight="1" ht="11.25">
      <c r="A2284" s="6245" t="s">
        <v>2183</v>
      </c>
      <c r="B2284" s="6245" t="s">
        <v>14</v>
      </c>
      <c r="C2284" s="6245" t="s">
        <v>6099</v>
      </c>
      <c r="D2284" s="6245" t="s">
        <v>6100</v>
      </c>
      <c r="E2284" s="6245" t="s">
        <v>6101</v>
      </c>
      <c r="F2284" s="6245" t="s">
        <v>6102</v>
      </c>
      <c r="G2284" s="6245" t="s">
        <v>6103</v>
      </c>
      <c r="H2284" s="6245" t="s">
        <v>24</v>
      </c>
      <c r="I2284" s="6245" t="s">
        <v>1624</v>
      </c>
    </row>
    <row customHeight="1" ht="11.25">
      <c r="A2285" s="6245" t="s">
        <v>2183</v>
      </c>
      <c r="B2285" s="6245" t="s">
        <v>14</v>
      </c>
      <c r="C2285" s="6245" t="s">
        <v>6104</v>
      </c>
      <c r="D2285" s="6245" t="s">
        <v>6105</v>
      </c>
      <c r="E2285" s="6245" t="s">
        <v>6106</v>
      </c>
      <c r="F2285" s="6245" t="s">
        <v>2207</v>
      </c>
      <c r="G2285" s="6245" t="s">
        <v>6107</v>
      </c>
      <c r="H2285" s="6245" t="s">
        <v>24</v>
      </c>
      <c r="I2285" s="6245" t="s">
        <v>1624</v>
      </c>
    </row>
    <row customHeight="1" ht="11.25">
      <c r="A2286" s="6245" t="s">
        <v>2183</v>
      </c>
      <c r="B2286" s="6245" t="s">
        <v>14</v>
      </c>
      <c r="C2286" s="6245" t="s">
        <v>6108</v>
      </c>
      <c r="D2286" s="6245" t="s">
        <v>6109</v>
      </c>
      <c r="E2286" s="6245" t="s">
        <v>6110</v>
      </c>
      <c r="F2286" s="6245" t="s">
        <v>2242</v>
      </c>
      <c r="G2286" s="6245" t="s">
        <v>6111</v>
      </c>
      <c r="H2286" s="6245" t="s">
        <v>24</v>
      </c>
      <c r="I2286" s="6245" t="s">
        <v>1624</v>
      </c>
    </row>
    <row customHeight="1" ht="11.25">
      <c r="A2287" s="6245" t="s">
        <v>2183</v>
      </c>
      <c r="B2287" s="6245" t="s">
        <v>14</v>
      </c>
      <c r="C2287" s="6245" t="s">
        <v>6112</v>
      </c>
      <c r="D2287" s="6245" t="s">
        <v>6113</v>
      </c>
      <c r="E2287" s="6245" t="s">
        <v>6114</v>
      </c>
      <c r="F2287" s="6245" t="s">
        <v>2197</v>
      </c>
      <c r="G2287" s="6245" t="s">
        <v>6115</v>
      </c>
      <c r="H2287" s="6245" t="s">
        <v>24</v>
      </c>
      <c r="I2287" s="6245" t="s">
        <v>1624</v>
      </c>
    </row>
    <row customHeight="1" ht="11.25">
      <c r="A2288" s="6245" t="s">
        <v>2183</v>
      </c>
      <c r="B2288" s="6245" t="s">
        <v>14</v>
      </c>
      <c r="C2288" s="6245" t="s">
        <v>3781</v>
      </c>
      <c r="D2288" s="6245" t="s">
        <v>3782</v>
      </c>
      <c r="E2288" s="6245" t="s">
        <v>3783</v>
      </c>
      <c r="F2288" s="6245" t="s">
        <v>2663</v>
      </c>
      <c r="G2288" s="6245" t="s">
        <v>3784</v>
      </c>
      <c r="H2288" s="6245" t="s">
        <v>24</v>
      </c>
      <c r="I2288" s="6245" t="s">
        <v>1624</v>
      </c>
    </row>
    <row customHeight="1" ht="11.25">
      <c r="A2289" s="6245" t="s">
        <v>2183</v>
      </c>
      <c r="B2289" s="6245" t="s">
        <v>14</v>
      </c>
      <c r="C2289" s="6245" t="s">
        <v>6116</v>
      </c>
      <c r="D2289" s="6245" t="s">
        <v>6117</v>
      </c>
      <c r="E2289" s="6245" t="s">
        <v>6118</v>
      </c>
      <c r="F2289" s="6245" t="s">
        <v>2720</v>
      </c>
      <c r="G2289" s="6245" t="s">
        <v>24</v>
      </c>
      <c r="H2289" s="6245" t="s">
        <v>24</v>
      </c>
      <c r="I2289" s="6245" t="s">
        <v>1624</v>
      </c>
    </row>
    <row customHeight="1" ht="11.25">
      <c r="A2290" s="6245" t="s">
        <v>2183</v>
      </c>
      <c r="B2290" s="6245" t="s">
        <v>14</v>
      </c>
      <c r="C2290" s="6245" t="s">
        <v>6119</v>
      </c>
      <c r="D2290" s="6245" t="s">
        <v>6120</v>
      </c>
      <c r="E2290" s="6245" t="s">
        <v>6121</v>
      </c>
      <c r="F2290" s="6245" t="s">
        <v>2299</v>
      </c>
      <c r="G2290" s="6245" t="s">
        <v>6122</v>
      </c>
      <c r="H2290" s="6245" t="s">
        <v>24</v>
      </c>
      <c r="I2290" s="6245" t="s">
        <v>1624</v>
      </c>
    </row>
    <row customHeight="1" ht="11.25">
      <c r="A2291" s="6245" t="s">
        <v>2183</v>
      </c>
      <c r="B2291" s="6245" t="s">
        <v>14</v>
      </c>
      <c r="C2291" s="6245" t="s">
        <v>6123</v>
      </c>
      <c r="D2291" s="6245" t="s">
        <v>6124</v>
      </c>
      <c r="E2291" s="6245" t="s">
        <v>6125</v>
      </c>
      <c r="F2291" s="6245" t="s">
        <v>2303</v>
      </c>
      <c r="G2291" s="6245" t="s">
        <v>6126</v>
      </c>
      <c r="H2291" s="6245" t="s">
        <v>24</v>
      </c>
      <c r="I2291" s="6245" t="s">
        <v>1624</v>
      </c>
    </row>
    <row customHeight="1" ht="11.25">
      <c r="A2292" s="6245" t="s">
        <v>2183</v>
      </c>
      <c r="B2292" s="6245" t="s">
        <v>14</v>
      </c>
      <c r="C2292" s="6245" t="s">
        <v>6127</v>
      </c>
      <c r="D2292" s="6245" t="s">
        <v>6128</v>
      </c>
      <c r="E2292" s="6245" t="s">
        <v>6129</v>
      </c>
      <c r="F2292" s="6245" t="s">
        <v>2527</v>
      </c>
      <c r="G2292" s="6245" t="s">
        <v>24</v>
      </c>
      <c r="H2292" s="6245" t="s">
        <v>24</v>
      </c>
      <c r="I2292" s="6245" t="s">
        <v>1624</v>
      </c>
    </row>
    <row customHeight="1" ht="11.25">
      <c r="A2293" s="6245" t="s">
        <v>2183</v>
      </c>
      <c r="B2293" s="6245" t="s">
        <v>14</v>
      </c>
      <c r="C2293" s="6245" t="s">
        <v>6130</v>
      </c>
      <c r="D2293" s="6245" t="s">
        <v>6131</v>
      </c>
      <c r="E2293" s="6245" t="s">
        <v>6132</v>
      </c>
      <c r="F2293" s="6245" t="s">
        <v>5982</v>
      </c>
      <c r="G2293" s="6245" t="s">
        <v>6133</v>
      </c>
      <c r="H2293" s="6245" t="s">
        <v>24</v>
      </c>
      <c r="I2293" s="6245" t="s">
        <v>1624</v>
      </c>
    </row>
    <row customHeight="1" ht="11.25">
      <c r="A2294" s="6245" t="s">
        <v>2183</v>
      </c>
      <c r="B2294" s="6245" t="s">
        <v>14</v>
      </c>
      <c r="C2294" s="6245" t="s">
        <v>6134</v>
      </c>
      <c r="D2294" s="6245" t="s">
        <v>6135</v>
      </c>
      <c r="E2294" s="6245" t="s">
        <v>6136</v>
      </c>
      <c r="F2294" s="6245" t="s">
        <v>6137</v>
      </c>
      <c r="G2294" s="6245" t="s">
        <v>6138</v>
      </c>
      <c r="H2294" s="6245" t="s">
        <v>24</v>
      </c>
      <c r="I2294" s="6245" t="s">
        <v>1624</v>
      </c>
    </row>
    <row customHeight="1" ht="11.25">
      <c r="A2295" s="6245" t="s">
        <v>2183</v>
      </c>
      <c r="B2295" s="6245" t="s">
        <v>14</v>
      </c>
      <c r="C2295" s="6245" t="s">
        <v>6139</v>
      </c>
      <c r="D2295" s="6245" t="s">
        <v>6140</v>
      </c>
      <c r="E2295" s="6245" t="s">
        <v>6141</v>
      </c>
      <c r="F2295" s="6245" t="s">
        <v>2560</v>
      </c>
      <c r="G2295" s="6245" t="s">
        <v>24</v>
      </c>
      <c r="H2295" s="6245" t="s">
        <v>24</v>
      </c>
      <c r="I2295" s="6245" t="s">
        <v>1624</v>
      </c>
    </row>
    <row customHeight="1" ht="11.25">
      <c r="A2296" s="6245" t="s">
        <v>2183</v>
      </c>
      <c r="B2296" s="6245" t="s">
        <v>14</v>
      </c>
      <c r="C2296" s="6245" t="s">
        <v>6142</v>
      </c>
      <c r="D2296" s="6245" t="s">
        <v>6143</v>
      </c>
      <c r="E2296" s="6245" t="s">
        <v>6144</v>
      </c>
      <c r="F2296" s="6245" t="s">
        <v>2308</v>
      </c>
      <c r="G2296" s="6245" t="s">
        <v>6145</v>
      </c>
      <c r="H2296" s="6245" t="s">
        <v>24</v>
      </c>
      <c r="I2296" s="6245" t="s">
        <v>1624</v>
      </c>
    </row>
    <row customHeight="1" ht="11.25">
      <c r="A2297" s="6245" t="s">
        <v>2183</v>
      </c>
      <c r="B2297" s="6245" t="s">
        <v>14</v>
      </c>
      <c r="C2297" s="6245" t="s">
        <v>6146</v>
      </c>
      <c r="D2297" s="6245" t="s">
        <v>6147</v>
      </c>
      <c r="E2297" s="6245" t="s">
        <v>6148</v>
      </c>
      <c r="F2297" s="6245" t="s">
        <v>2647</v>
      </c>
      <c r="G2297" s="6245" t="s">
        <v>6149</v>
      </c>
      <c r="H2297" s="6245" t="s">
        <v>24</v>
      </c>
      <c r="I2297" s="6245" t="s">
        <v>1624</v>
      </c>
    </row>
    <row customHeight="1" ht="11.25">
      <c r="A2298" s="6245" t="s">
        <v>2183</v>
      </c>
      <c r="B2298" s="6245" t="s">
        <v>14</v>
      </c>
      <c r="C2298" s="6245" t="s">
        <v>6150</v>
      </c>
      <c r="D2298" s="6245" t="s">
        <v>6151</v>
      </c>
      <c r="E2298" s="6245" t="s">
        <v>6152</v>
      </c>
      <c r="F2298" s="6245" t="s">
        <v>2327</v>
      </c>
      <c r="G2298" s="6245" t="s">
        <v>24</v>
      </c>
      <c r="H2298" s="6245" t="s">
        <v>24</v>
      </c>
      <c r="I2298" s="6245" t="s">
        <v>1624</v>
      </c>
    </row>
    <row customHeight="1" ht="11.25">
      <c r="A2299" s="6245" t="s">
        <v>2183</v>
      </c>
      <c r="B2299" s="6245" t="s">
        <v>14</v>
      </c>
      <c r="C2299" s="6245" t="s">
        <v>6153</v>
      </c>
      <c r="D2299" s="6245" t="s">
        <v>6154</v>
      </c>
      <c r="E2299" s="6245" t="s">
        <v>6155</v>
      </c>
      <c r="F2299" s="6245" t="s">
        <v>3697</v>
      </c>
      <c r="G2299" s="6245" t="s">
        <v>24</v>
      </c>
      <c r="H2299" s="6245" t="s">
        <v>24</v>
      </c>
      <c r="I2299" s="6245" t="s">
        <v>1624</v>
      </c>
    </row>
    <row customHeight="1" ht="11.25">
      <c r="A2300" s="6245" t="s">
        <v>2183</v>
      </c>
      <c r="B2300" s="6245" t="s">
        <v>14</v>
      </c>
      <c r="C2300" s="6245" t="s">
        <v>6156</v>
      </c>
      <c r="D2300" s="6245" t="s">
        <v>6157</v>
      </c>
      <c r="E2300" s="6245" t="s">
        <v>6158</v>
      </c>
      <c r="F2300" s="6245" t="s">
        <v>2202</v>
      </c>
      <c r="G2300" s="6245" t="s">
        <v>24</v>
      </c>
      <c r="H2300" s="6245" t="s">
        <v>24</v>
      </c>
      <c r="I2300" s="6245" t="s">
        <v>1624</v>
      </c>
    </row>
    <row customHeight="1" ht="11.25">
      <c r="A2301" s="6245" t="s">
        <v>2183</v>
      </c>
      <c r="B2301" s="6245" t="s">
        <v>14</v>
      </c>
      <c r="C2301" s="6245" t="s">
        <v>6159</v>
      </c>
      <c r="D2301" s="6245" t="s">
        <v>6160</v>
      </c>
      <c r="E2301" s="6245" t="s">
        <v>6161</v>
      </c>
      <c r="F2301" s="6245" t="s">
        <v>2669</v>
      </c>
      <c r="G2301" s="6245" t="s">
        <v>6162</v>
      </c>
      <c r="H2301" s="6245" t="s">
        <v>24</v>
      </c>
      <c r="I2301" s="6245" t="s">
        <v>1624</v>
      </c>
    </row>
    <row customHeight="1" ht="11.25">
      <c r="A2302" s="6245" t="s">
        <v>2183</v>
      </c>
      <c r="B2302" s="6245" t="s">
        <v>14</v>
      </c>
      <c r="C2302" s="6245" t="s">
        <v>6163</v>
      </c>
      <c r="D2302" s="6245" t="s">
        <v>6164</v>
      </c>
      <c r="E2302" s="6245" t="s">
        <v>6165</v>
      </c>
      <c r="F2302" s="6245" t="s">
        <v>2247</v>
      </c>
      <c r="G2302" s="6245" t="s">
        <v>6166</v>
      </c>
      <c r="H2302" s="6245" t="s">
        <v>24</v>
      </c>
      <c r="I2302" s="6245" t="s">
        <v>1624</v>
      </c>
    </row>
    <row customHeight="1" ht="11.25">
      <c r="A2303" s="6245" t="s">
        <v>2183</v>
      </c>
      <c r="B2303" s="6245" t="s">
        <v>14</v>
      </c>
      <c r="C2303" s="6245" t="s">
        <v>6167</v>
      </c>
      <c r="D2303" s="6245" t="s">
        <v>6168</v>
      </c>
      <c r="E2303" s="6245" t="s">
        <v>6169</v>
      </c>
      <c r="F2303" s="6245" t="s">
        <v>4030</v>
      </c>
      <c r="G2303" s="6245" t="s">
        <v>6170</v>
      </c>
      <c r="H2303" s="6245" t="s">
        <v>24</v>
      </c>
      <c r="I2303" s="6245" t="s">
        <v>1624</v>
      </c>
    </row>
    <row customHeight="1" ht="11.25">
      <c r="A2304" s="6245" t="s">
        <v>2183</v>
      </c>
      <c r="B2304" s="6245" t="s">
        <v>14</v>
      </c>
      <c r="C2304" s="6245" t="s">
        <v>6171</v>
      </c>
      <c r="D2304" s="6245" t="s">
        <v>6172</v>
      </c>
      <c r="E2304" s="6245" t="s">
        <v>6173</v>
      </c>
      <c r="F2304" s="6245" t="s">
        <v>2197</v>
      </c>
      <c r="G2304" s="6245" t="s">
        <v>6174</v>
      </c>
      <c r="H2304" s="6245" t="s">
        <v>24</v>
      </c>
      <c r="I2304" s="6245" t="s">
        <v>1624</v>
      </c>
    </row>
    <row customHeight="1" ht="11.25">
      <c r="A2305" s="6245" t="s">
        <v>2183</v>
      </c>
      <c r="B2305" s="6245" t="s">
        <v>14</v>
      </c>
      <c r="C2305" s="6245" t="s">
        <v>6175</v>
      </c>
      <c r="D2305" s="6245" t="s">
        <v>6176</v>
      </c>
      <c r="E2305" s="6245" t="s">
        <v>6177</v>
      </c>
      <c r="F2305" s="6245" t="s">
        <v>2212</v>
      </c>
      <c r="G2305" s="6245" t="s">
        <v>6178</v>
      </c>
      <c r="H2305" s="6245" t="s">
        <v>24</v>
      </c>
      <c r="I2305" s="6245" t="s">
        <v>1624</v>
      </c>
    </row>
    <row customHeight="1" ht="11.25">
      <c r="A2306" s="6245" t="s">
        <v>2183</v>
      </c>
      <c r="B2306" s="6245" t="s">
        <v>14</v>
      </c>
      <c r="C2306" s="6245" t="s">
        <v>6179</v>
      </c>
      <c r="D2306" s="6245" t="s">
        <v>6180</v>
      </c>
      <c r="E2306" s="6245" t="s">
        <v>6181</v>
      </c>
      <c r="F2306" s="6245" t="s">
        <v>2823</v>
      </c>
      <c r="G2306" s="6245" t="s">
        <v>6182</v>
      </c>
      <c r="H2306" s="6245" t="s">
        <v>24</v>
      </c>
      <c r="I2306" s="6245" t="s">
        <v>1624</v>
      </c>
    </row>
    <row customHeight="1" ht="11.25">
      <c r="A2307" s="6245" t="s">
        <v>2183</v>
      </c>
      <c r="B2307" s="6245" t="s">
        <v>14</v>
      </c>
      <c r="C2307" s="6245" t="s">
        <v>6183</v>
      </c>
      <c r="D2307" s="6245" t="s">
        <v>6184</v>
      </c>
      <c r="E2307" s="6245" t="s">
        <v>6185</v>
      </c>
      <c r="F2307" s="6245" t="s">
        <v>2523</v>
      </c>
      <c r="G2307" s="6245" t="s">
        <v>24</v>
      </c>
      <c r="H2307" s="6245" t="s">
        <v>24</v>
      </c>
      <c r="I2307" s="6245" t="s">
        <v>1624</v>
      </c>
    </row>
    <row customHeight="1" ht="11.25">
      <c r="A2308" s="6245" t="s">
        <v>2183</v>
      </c>
      <c r="B2308" s="6245" t="s">
        <v>14</v>
      </c>
      <c r="C2308" s="6245" t="s">
        <v>6186</v>
      </c>
      <c r="D2308" s="6245" t="s">
        <v>6187</v>
      </c>
      <c r="E2308" s="6245" t="s">
        <v>6188</v>
      </c>
      <c r="F2308" s="6245" t="s">
        <v>2308</v>
      </c>
      <c r="G2308" s="6245" t="s">
        <v>6189</v>
      </c>
      <c r="H2308" s="6245" t="s">
        <v>24</v>
      </c>
      <c r="I2308" s="6245" t="s">
        <v>1624</v>
      </c>
    </row>
    <row customHeight="1" ht="11.25">
      <c r="A2309" s="6245" t="s">
        <v>2183</v>
      </c>
      <c r="B2309" s="6245" t="s">
        <v>14</v>
      </c>
      <c r="C2309" s="6245" t="s">
        <v>6190</v>
      </c>
      <c r="D2309" s="6245" t="s">
        <v>6191</v>
      </c>
      <c r="E2309" s="6245" t="s">
        <v>6192</v>
      </c>
      <c r="F2309" s="6245" t="s">
        <v>2217</v>
      </c>
      <c r="G2309" s="6245" t="s">
        <v>6193</v>
      </c>
      <c r="H2309" s="6245" t="s">
        <v>24</v>
      </c>
      <c r="I2309" s="6245" t="s">
        <v>1624</v>
      </c>
    </row>
    <row customHeight="1" ht="11.25">
      <c r="A2310" s="6245" t="s">
        <v>2183</v>
      </c>
      <c r="B2310" s="6245" t="s">
        <v>14</v>
      </c>
      <c r="C2310" s="6245" t="s">
        <v>6194</v>
      </c>
      <c r="D2310" s="6245" t="s">
        <v>6191</v>
      </c>
      <c r="E2310" s="6245" t="s">
        <v>6195</v>
      </c>
      <c r="F2310" s="6245" t="s">
        <v>2523</v>
      </c>
      <c r="G2310" s="6245" t="s">
        <v>24</v>
      </c>
      <c r="H2310" s="6245" t="s">
        <v>24</v>
      </c>
      <c r="I2310" s="6245" t="s">
        <v>1624</v>
      </c>
    </row>
    <row customHeight="1" ht="11.25">
      <c r="A2311" s="6245" t="s">
        <v>2183</v>
      </c>
      <c r="B2311" s="6245" t="s">
        <v>14</v>
      </c>
      <c r="C2311" s="6245" t="s">
        <v>6196</v>
      </c>
      <c r="D2311" s="6245" t="s">
        <v>6197</v>
      </c>
      <c r="E2311" s="6245" t="s">
        <v>6198</v>
      </c>
      <c r="F2311" s="6245" t="s">
        <v>2385</v>
      </c>
      <c r="G2311" s="6245" t="s">
        <v>6199</v>
      </c>
      <c r="H2311" s="6245" t="s">
        <v>24</v>
      </c>
      <c r="I2311" s="6245" t="s">
        <v>1624</v>
      </c>
    </row>
    <row customHeight="1" ht="11.25">
      <c r="A2312" s="6245" t="s">
        <v>2183</v>
      </c>
      <c r="B2312" s="6245" t="s">
        <v>14</v>
      </c>
      <c r="C2312" s="6245" t="s">
        <v>5577</v>
      </c>
      <c r="D2312" s="6245" t="s">
        <v>5578</v>
      </c>
      <c r="E2312" s="6245" t="s">
        <v>5579</v>
      </c>
      <c r="F2312" s="6245" t="s">
        <v>2278</v>
      </c>
      <c r="G2312" s="6245" t="s">
        <v>24</v>
      </c>
      <c r="H2312" s="6245" t="s">
        <v>24</v>
      </c>
      <c r="I2312" s="6245" t="s">
        <v>1624</v>
      </c>
    </row>
    <row customHeight="1" ht="11.25">
      <c r="A2313" s="6245" t="s">
        <v>2183</v>
      </c>
      <c r="B2313" s="6245" t="s">
        <v>14</v>
      </c>
      <c r="C2313" s="6245" t="s">
        <v>6200</v>
      </c>
      <c r="D2313" s="6245" t="s">
        <v>6201</v>
      </c>
      <c r="E2313" s="6245" t="s">
        <v>6202</v>
      </c>
      <c r="F2313" s="6245" t="s">
        <v>2237</v>
      </c>
      <c r="G2313" s="6245" t="s">
        <v>6203</v>
      </c>
      <c r="H2313" s="6245" t="s">
        <v>24</v>
      </c>
      <c r="I2313" s="6245" t="s">
        <v>1624</v>
      </c>
    </row>
    <row customHeight="1" ht="11.25">
      <c r="A2314" s="6245" t="s">
        <v>2183</v>
      </c>
      <c r="B2314" s="6245" t="s">
        <v>14</v>
      </c>
      <c r="C2314" s="6245" t="s">
        <v>6204</v>
      </c>
      <c r="D2314" s="6245" t="s">
        <v>6205</v>
      </c>
      <c r="E2314" s="6245" t="s">
        <v>6206</v>
      </c>
      <c r="F2314" s="6245" t="s">
        <v>3196</v>
      </c>
      <c r="G2314" s="6245" t="s">
        <v>24</v>
      </c>
      <c r="H2314" s="6245" t="s">
        <v>24</v>
      </c>
      <c r="I2314" s="6245" t="s">
        <v>1624</v>
      </c>
    </row>
    <row customHeight="1" ht="11.25">
      <c r="A2315" s="6245" t="s">
        <v>2183</v>
      </c>
      <c r="B2315" s="6245" t="s">
        <v>14</v>
      </c>
      <c r="C2315" s="6245" t="s">
        <v>6207</v>
      </c>
      <c r="D2315" s="6245" t="s">
        <v>6208</v>
      </c>
      <c r="E2315" s="6245" t="s">
        <v>6209</v>
      </c>
      <c r="F2315" s="6245" t="s">
        <v>2369</v>
      </c>
      <c r="G2315" s="6245" t="s">
        <v>6210</v>
      </c>
      <c r="H2315" s="6245" t="s">
        <v>24</v>
      </c>
      <c r="I2315" s="6245" t="s">
        <v>1624</v>
      </c>
    </row>
    <row customHeight="1" ht="11.25">
      <c r="A2316" s="6245" t="s">
        <v>2183</v>
      </c>
      <c r="B2316" s="6245" t="s">
        <v>14</v>
      </c>
      <c r="C2316" s="6245" t="s">
        <v>6211</v>
      </c>
      <c r="D2316" s="6245" t="s">
        <v>6212</v>
      </c>
      <c r="E2316" s="6245" t="s">
        <v>6213</v>
      </c>
      <c r="F2316" s="6245" t="s">
        <v>2268</v>
      </c>
      <c r="G2316" s="6245" t="s">
        <v>24</v>
      </c>
      <c r="H2316" s="6245" t="s">
        <v>24</v>
      </c>
      <c r="I2316" s="6245" t="s">
        <v>1624</v>
      </c>
    </row>
    <row customHeight="1" ht="11.25">
      <c r="A2317" s="6245" t="s">
        <v>2183</v>
      </c>
      <c r="B2317" s="6245" t="s">
        <v>14</v>
      </c>
      <c r="C2317" s="6245" t="s">
        <v>6214</v>
      </c>
      <c r="D2317" s="6245" t="s">
        <v>6215</v>
      </c>
      <c r="E2317" s="6245" t="s">
        <v>6216</v>
      </c>
      <c r="F2317" s="6245" t="s">
        <v>2327</v>
      </c>
      <c r="G2317" s="6245" t="s">
        <v>6217</v>
      </c>
      <c r="H2317" s="6245" t="s">
        <v>24</v>
      </c>
      <c r="I2317" s="6245" t="s">
        <v>1624</v>
      </c>
    </row>
    <row customHeight="1" ht="11.25">
      <c r="A2318" s="6245" t="s">
        <v>2183</v>
      </c>
      <c r="B2318" s="6245" t="s">
        <v>14</v>
      </c>
      <c r="C2318" s="6245" t="s">
        <v>6218</v>
      </c>
      <c r="D2318" s="6245" t="s">
        <v>6219</v>
      </c>
      <c r="E2318" s="6245" t="s">
        <v>6220</v>
      </c>
      <c r="F2318" s="6245" t="s">
        <v>2952</v>
      </c>
      <c r="G2318" s="6245" t="s">
        <v>24</v>
      </c>
      <c r="H2318" s="6245" t="s">
        <v>24</v>
      </c>
      <c r="I2318" s="6245" t="s">
        <v>1624</v>
      </c>
    </row>
    <row customHeight="1" ht="11.25">
      <c r="A2319" s="6245" t="s">
        <v>2183</v>
      </c>
      <c r="B2319" s="6245" t="s">
        <v>14</v>
      </c>
      <c r="C2319" s="6245" t="s">
        <v>6221</v>
      </c>
      <c r="D2319" s="6245" t="s">
        <v>6222</v>
      </c>
      <c r="E2319" s="6245" t="s">
        <v>6223</v>
      </c>
      <c r="F2319" s="6245" t="s">
        <v>2242</v>
      </c>
      <c r="G2319" s="6245" t="s">
        <v>6224</v>
      </c>
      <c r="H2319" s="6245" t="s">
        <v>24</v>
      </c>
      <c r="I2319" s="6245" t="s">
        <v>1624</v>
      </c>
    </row>
    <row customHeight="1" ht="11.25">
      <c r="A2320" s="6245" t="s">
        <v>2183</v>
      </c>
      <c r="B2320" s="6245" t="s">
        <v>14</v>
      </c>
      <c r="C2320" s="6245" t="s">
        <v>6225</v>
      </c>
      <c r="D2320" s="6245" t="s">
        <v>6226</v>
      </c>
      <c r="E2320" s="6245" t="s">
        <v>6227</v>
      </c>
      <c r="F2320" s="6245" t="s">
        <v>3196</v>
      </c>
      <c r="G2320" s="6245" t="s">
        <v>6228</v>
      </c>
      <c r="H2320" s="6245" t="s">
        <v>24</v>
      </c>
      <c r="I2320" s="6245" t="s">
        <v>1624</v>
      </c>
    </row>
    <row customHeight="1" ht="11.25">
      <c r="A2321" s="6245" t="s">
        <v>2183</v>
      </c>
      <c r="B2321" s="6245" t="s">
        <v>14</v>
      </c>
      <c r="C2321" s="6245" t="s">
        <v>6229</v>
      </c>
      <c r="D2321" s="6245" t="s">
        <v>6230</v>
      </c>
      <c r="E2321" s="6245" t="s">
        <v>6231</v>
      </c>
      <c r="F2321" s="6245" t="s">
        <v>2197</v>
      </c>
      <c r="G2321" s="6245" t="s">
        <v>24</v>
      </c>
      <c r="H2321" s="6245" t="s">
        <v>24</v>
      </c>
      <c r="I2321" s="6245" t="s">
        <v>1624</v>
      </c>
    </row>
    <row customHeight="1" ht="11.25">
      <c r="A2322" s="6245" t="s">
        <v>2183</v>
      </c>
      <c r="B2322" s="6245" t="s">
        <v>14</v>
      </c>
      <c r="C2322" s="6245" t="s">
        <v>6232</v>
      </c>
      <c r="D2322" s="6245" t="s">
        <v>6233</v>
      </c>
      <c r="E2322" s="6245" t="s">
        <v>6234</v>
      </c>
      <c r="F2322" s="6245" t="s">
        <v>4115</v>
      </c>
      <c r="G2322" s="6245" t="s">
        <v>24</v>
      </c>
      <c r="H2322" s="6245" t="s">
        <v>24</v>
      </c>
      <c r="I2322" s="6245"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426BD-46E7-F7AA-1471-2B6A84B56852}" mc:Ignorable="x14ac xr xr2 xr3">
  <sheetPr>
    <tabColor rgb="FFFFCC99"/>
  </sheetPr>
  <dimension ref="A1:G394"/>
  <sheetViews>
    <sheetView topLeftCell="A1" showGridLines="0" workbookViewId="0">
      <selection activeCell="A1" sqref="A1"/>
    </sheetView>
  </sheetViews>
  <sheetFormatPr customHeight="1" defaultRowHeight="11.25"/>
  <cols>
    <col min="1" max="1" style="5655" width="9.140625"/>
  </cols>
  <sheetData>
    <row customHeight="1" ht="11.25">
      <c r="A1" s="373" t="s">
        <v>6235</v>
      </c>
      <c r="B1" s="48" t="s">
        <v>6236</v>
      </c>
      <c r="C1" s="48" t="s">
        <v>6237</v>
      </c>
      <c r="D1" s="48" t="s">
        <v>6238</v>
      </c>
      <c r="E1" s="0" t="s">
        <v>6239</v>
      </c>
      <c r="F1" s="0" t="s">
        <v>6240</v>
      </c>
      <c r="G1" s="0" t="s">
        <v>6241</v>
      </c>
    </row>
    <row customHeight="1" ht="11.25">
      <c r="A2" s="373" t="s">
        <v>14</v>
      </c>
      <c r="B2" s="0" t="s">
        <v>6242</v>
      </c>
      <c r="C2" s="0" t="s">
        <v>6243</v>
      </c>
      <c r="D2" s="0" t="s">
        <v>6242</v>
      </c>
      <c r="E2" s="0" t="s">
        <v>6243</v>
      </c>
      <c r="F2" s="0" t="s">
        <v>6244</v>
      </c>
      <c r="G2" s="0" t="s">
        <v>108</v>
      </c>
    </row>
    <row customHeight="1" ht="11.25">
      <c r="A3" s="373" t="s">
        <v>14</v>
      </c>
      <c r="B3" s="0" t="s">
        <v>6245</v>
      </c>
      <c r="C3" s="0" t="s">
        <v>6246</v>
      </c>
      <c r="D3" s="0" t="s">
        <v>6245</v>
      </c>
      <c r="E3" s="0" t="s">
        <v>6246</v>
      </c>
      <c r="F3" s="0" t="s">
        <v>6244</v>
      </c>
      <c r="G3" s="0" t="s">
        <v>109</v>
      </c>
    </row>
    <row customHeight="1" ht="11.25">
      <c r="A4" s="373" t="s">
        <v>14</v>
      </c>
      <c r="B4" s="0" t="s">
        <v>6247</v>
      </c>
      <c r="C4" s="0" t="s">
        <v>6248</v>
      </c>
      <c r="D4" s="0" t="s">
        <v>6247</v>
      </c>
      <c r="E4" s="0" t="s">
        <v>6248</v>
      </c>
      <c r="F4" s="0" t="s">
        <v>6249</v>
      </c>
      <c r="G4" s="0" t="s">
        <v>89</v>
      </c>
    </row>
    <row customHeight="1" ht="11.25">
      <c r="A5" s="373" t="s">
        <v>14</v>
      </c>
      <c r="B5" s="0" t="s">
        <v>6247</v>
      </c>
      <c r="C5" s="0" t="s">
        <v>6248</v>
      </c>
      <c r="D5" s="0" t="s">
        <v>6250</v>
      </c>
      <c r="E5" s="0" t="s">
        <v>6251</v>
      </c>
      <c r="F5" s="0" t="s">
        <v>6252</v>
      </c>
      <c r="G5" s="0" t="s">
        <v>90</v>
      </c>
    </row>
    <row customHeight="1" ht="11.25">
      <c r="A6" s="373" t="s">
        <v>14</v>
      </c>
      <c r="B6" s="0" t="s">
        <v>6247</v>
      </c>
      <c r="C6" s="0" t="s">
        <v>6248</v>
      </c>
      <c r="D6" s="0" t="s">
        <v>6253</v>
      </c>
      <c r="E6" s="0" t="s">
        <v>6254</v>
      </c>
      <c r="F6" s="0" t="s">
        <v>6255</v>
      </c>
      <c r="G6" s="0" t="s">
        <v>110</v>
      </c>
    </row>
    <row customHeight="1" ht="11.25">
      <c r="A7" s="373" t="s">
        <v>14</v>
      </c>
      <c r="B7" s="0" t="s">
        <v>6247</v>
      </c>
      <c r="C7" s="0" t="s">
        <v>6248</v>
      </c>
      <c r="D7" s="0" t="s">
        <v>6256</v>
      </c>
      <c r="E7" s="0" t="s">
        <v>6257</v>
      </c>
      <c r="F7" s="0" t="s">
        <v>6258</v>
      </c>
      <c r="G7" s="0" t="s">
        <v>91</v>
      </c>
    </row>
    <row customHeight="1" ht="11.25">
      <c r="A8" s="373" t="s">
        <v>14</v>
      </c>
      <c r="B8" s="0" t="s">
        <v>6247</v>
      </c>
      <c r="C8" s="0" t="s">
        <v>6248</v>
      </c>
      <c r="D8" s="0" t="s">
        <v>6259</v>
      </c>
      <c r="E8" s="0" t="s">
        <v>6260</v>
      </c>
      <c r="F8" s="0" t="s">
        <v>6258</v>
      </c>
      <c r="G8" s="0" t="s">
        <v>92</v>
      </c>
    </row>
    <row customHeight="1" ht="11.25">
      <c r="A9" s="373" t="s">
        <v>14</v>
      </c>
      <c r="B9" s="0" t="s">
        <v>6247</v>
      </c>
      <c r="C9" s="0" t="s">
        <v>6248</v>
      </c>
      <c r="D9" s="0" t="s">
        <v>6261</v>
      </c>
      <c r="E9" s="0" t="s">
        <v>6262</v>
      </c>
      <c r="F9" s="0" t="s">
        <v>6258</v>
      </c>
      <c r="G9" s="0" t="s">
        <v>111</v>
      </c>
    </row>
    <row customHeight="1" ht="11.25">
      <c r="A10" s="373" t="s">
        <v>14</v>
      </c>
      <c r="B10" s="0" t="s">
        <v>6247</v>
      </c>
      <c r="C10" s="0" t="s">
        <v>6248</v>
      </c>
      <c r="D10" s="0" t="s">
        <v>6263</v>
      </c>
      <c r="E10" s="0" t="s">
        <v>6264</v>
      </c>
      <c r="F10" s="0" t="s">
        <v>6258</v>
      </c>
      <c r="G10" s="0" t="s">
        <v>147</v>
      </c>
    </row>
    <row customHeight="1" ht="11.25">
      <c r="A11" s="373" t="s">
        <v>14</v>
      </c>
      <c r="B11" s="0" t="s">
        <v>6247</v>
      </c>
      <c r="C11" s="0" t="s">
        <v>6248</v>
      </c>
      <c r="D11" s="0" t="s">
        <v>6265</v>
      </c>
      <c r="E11" s="0" t="s">
        <v>6266</v>
      </c>
      <c r="F11" s="0" t="s">
        <v>6258</v>
      </c>
      <c r="G11" s="0" t="s">
        <v>148</v>
      </c>
    </row>
    <row customHeight="1" ht="11.25">
      <c r="A12" s="373" t="s">
        <v>14</v>
      </c>
      <c r="B12" s="0" t="s">
        <v>6247</v>
      </c>
      <c r="C12" s="0" t="s">
        <v>6248</v>
      </c>
      <c r="D12" s="0" t="s">
        <v>6267</v>
      </c>
      <c r="E12" s="0" t="s">
        <v>6268</v>
      </c>
      <c r="F12" s="0" t="s">
        <v>6258</v>
      </c>
      <c r="G12" s="0" t="s">
        <v>149</v>
      </c>
    </row>
    <row customHeight="1" ht="11.25">
      <c r="A13" s="373" t="s">
        <v>14</v>
      </c>
      <c r="B13" s="0" t="s">
        <v>6269</v>
      </c>
      <c r="C13" s="0" t="s">
        <v>6270</v>
      </c>
      <c r="D13" s="0" t="s">
        <v>6269</v>
      </c>
      <c r="E13" s="0" t="s">
        <v>6270</v>
      </c>
      <c r="F13" s="0" t="s">
        <v>6244</v>
      </c>
      <c r="G13" s="0" t="s">
        <v>150</v>
      </c>
    </row>
    <row customHeight="1" ht="11.25">
      <c r="A14" s="373" t="s">
        <v>14</v>
      </c>
      <c r="B14" s="0" t="s">
        <v>6271</v>
      </c>
      <c r="C14" s="0" t="s">
        <v>6272</v>
      </c>
      <c r="D14" s="0" t="s">
        <v>6271</v>
      </c>
      <c r="E14" s="0" t="s">
        <v>6272</v>
      </c>
      <c r="F14" s="0" t="s">
        <v>6249</v>
      </c>
      <c r="G14" s="0" t="s">
        <v>151</v>
      </c>
    </row>
    <row customHeight="1" ht="11.25">
      <c r="A15" s="373" t="s">
        <v>14</v>
      </c>
      <c r="B15" s="0" t="s">
        <v>6271</v>
      </c>
      <c r="C15" s="0" t="s">
        <v>6272</v>
      </c>
      <c r="D15" s="0" t="s">
        <v>6273</v>
      </c>
      <c r="E15" s="0" t="s">
        <v>6274</v>
      </c>
      <c r="F15" s="0" t="s">
        <v>6255</v>
      </c>
      <c r="G15" s="0" t="s">
        <v>152</v>
      </c>
    </row>
    <row customHeight="1" ht="11.25">
      <c r="A16" s="373" t="s">
        <v>14</v>
      </c>
      <c r="B16" s="0" t="s">
        <v>6271</v>
      </c>
      <c r="C16" s="0" t="s">
        <v>6272</v>
      </c>
      <c r="D16" s="0" t="s">
        <v>6275</v>
      </c>
      <c r="E16" s="0" t="s">
        <v>6276</v>
      </c>
      <c r="F16" s="0" t="s">
        <v>6252</v>
      </c>
      <c r="G16" s="0" t="s">
        <v>1469</v>
      </c>
    </row>
    <row customHeight="1" ht="11.25">
      <c r="A17" s="373" t="s">
        <v>14</v>
      </c>
      <c r="B17" s="0" t="s">
        <v>6271</v>
      </c>
      <c r="C17" s="0" t="s">
        <v>6272</v>
      </c>
      <c r="D17" s="0" t="s">
        <v>6277</v>
      </c>
      <c r="E17" s="0" t="s">
        <v>6278</v>
      </c>
      <c r="F17" s="0" t="s">
        <v>6255</v>
      </c>
      <c r="G17" s="0" t="s">
        <v>1475</v>
      </c>
    </row>
    <row customHeight="1" ht="11.25">
      <c r="A18" s="373" t="s">
        <v>14</v>
      </c>
      <c r="B18" s="0" t="s">
        <v>6271</v>
      </c>
      <c r="C18" s="0" t="s">
        <v>6272</v>
      </c>
      <c r="D18" s="0" t="s">
        <v>6279</v>
      </c>
      <c r="E18" s="0" t="s">
        <v>6280</v>
      </c>
      <c r="F18" s="0" t="s">
        <v>6255</v>
      </c>
      <c r="G18" s="0" t="s">
        <v>1486</v>
      </c>
    </row>
    <row customHeight="1" ht="11.25">
      <c r="A19" s="373" t="s">
        <v>14</v>
      </c>
      <c r="B19" s="0" t="s">
        <v>6271</v>
      </c>
      <c r="C19" s="0" t="s">
        <v>6272</v>
      </c>
      <c r="D19" s="0" t="s">
        <v>6281</v>
      </c>
      <c r="E19" s="0" t="s">
        <v>6282</v>
      </c>
      <c r="F19" s="0" t="s">
        <v>6258</v>
      </c>
      <c r="G19" s="0" t="s">
        <v>1500</v>
      </c>
    </row>
    <row customHeight="1" ht="11.25">
      <c r="A20" s="373" t="s">
        <v>14</v>
      </c>
      <c r="B20" s="0" t="s">
        <v>6271</v>
      </c>
      <c r="C20" s="0" t="s">
        <v>6272</v>
      </c>
      <c r="D20" s="0" t="s">
        <v>6283</v>
      </c>
      <c r="E20" s="0" t="s">
        <v>6284</v>
      </c>
      <c r="F20" s="0" t="s">
        <v>6258</v>
      </c>
      <c r="G20" s="0" t="s">
        <v>1512</v>
      </c>
    </row>
    <row customHeight="1" ht="11.25">
      <c r="A21" s="373" t="s">
        <v>14</v>
      </c>
      <c r="B21" s="0" t="s">
        <v>6285</v>
      </c>
      <c r="C21" s="0" t="s">
        <v>6286</v>
      </c>
      <c r="D21" s="0" t="s">
        <v>6285</v>
      </c>
      <c r="E21" s="0" t="s">
        <v>6286</v>
      </c>
      <c r="F21" s="0" t="s">
        <v>6244</v>
      </c>
      <c r="G21" s="0" t="s">
        <v>1521</v>
      </c>
    </row>
    <row customHeight="1" ht="11.25">
      <c r="A22" s="373" t="s">
        <v>14</v>
      </c>
      <c r="B22" s="0" t="s">
        <v>6287</v>
      </c>
      <c r="C22" s="0" t="s">
        <v>6288</v>
      </c>
      <c r="D22" s="0" t="s">
        <v>6287</v>
      </c>
      <c r="E22" s="0" t="s">
        <v>6288</v>
      </c>
      <c r="F22" s="0" t="s">
        <v>6249</v>
      </c>
      <c r="G22" s="0" t="s">
        <v>1537</v>
      </c>
    </row>
    <row customHeight="1" ht="11.25">
      <c r="A23" s="373" t="s">
        <v>14</v>
      </c>
      <c r="B23" s="0" t="s">
        <v>6287</v>
      </c>
      <c r="C23" s="0" t="s">
        <v>6288</v>
      </c>
      <c r="D23" s="0" t="s">
        <v>6289</v>
      </c>
      <c r="E23" s="0" t="s">
        <v>6290</v>
      </c>
      <c r="F23" s="0" t="s">
        <v>6255</v>
      </c>
      <c r="G23" s="0" t="s">
        <v>1544</v>
      </c>
    </row>
    <row customHeight="1" ht="11.25">
      <c r="A24" s="373" t="s">
        <v>14</v>
      </c>
      <c r="B24" s="0" t="s">
        <v>6287</v>
      </c>
      <c r="C24" s="0" t="s">
        <v>6288</v>
      </c>
      <c r="D24" s="0" t="s">
        <v>6291</v>
      </c>
      <c r="E24" s="0" t="s">
        <v>6292</v>
      </c>
      <c r="F24" s="0" t="s">
        <v>6252</v>
      </c>
      <c r="G24" s="0" t="s">
        <v>1552</v>
      </c>
    </row>
    <row customHeight="1" ht="11.25">
      <c r="A25" s="373" t="s">
        <v>14</v>
      </c>
      <c r="B25" s="0" t="s">
        <v>6287</v>
      </c>
      <c r="C25" s="0" t="s">
        <v>6288</v>
      </c>
      <c r="D25" s="0" t="s">
        <v>6293</v>
      </c>
      <c r="E25" s="0" t="s">
        <v>6294</v>
      </c>
      <c r="F25" s="0" t="s">
        <v>6255</v>
      </c>
      <c r="G25" s="0" t="s">
        <v>1559</v>
      </c>
    </row>
    <row customHeight="1" ht="11.25">
      <c r="A26" s="373" t="s">
        <v>14</v>
      </c>
      <c r="B26" s="0" t="s">
        <v>6287</v>
      </c>
      <c r="C26" s="0" t="s">
        <v>6288</v>
      </c>
      <c r="D26" s="0" t="s">
        <v>6295</v>
      </c>
      <c r="E26" s="0" t="s">
        <v>6296</v>
      </c>
      <c r="F26" s="0" t="s">
        <v>6255</v>
      </c>
      <c r="G26" s="0" t="s">
        <v>1563</v>
      </c>
    </row>
    <row customHeight="1" ht="11.25">
      <c r="A27" s="373" t="s">
        <v>14</v>
      </c>
      <c r="B27" s="0" t="s">
        <v>6287</v>
      </c>
      <c r="C27" s="0" t="s">
        <v>6288</v>
      </c>
      <c r="D27" s="0" t="s">
        <v>6297</v>
      </c>
      <c r="E27" s="0" t="s">
        <v>6298</v>
      </c>
      <c r="F27" s="0" t="s">
        <v>6252</v>
      </c>
      <c r="G27" s="0" t="s">
        <v>1568</v>
      </c>
    </row>
    <row customHeight="1" ht="11.25">
      <c r="A28" s="373" t="s">
        <v>14</v>
      </c>
      <c r="B28" s="0" t="s">
        <v>6287</v>
      </c>
      <c r="C28" s="0" t="s">
        <v>6288</v>
      </c>
      <c r="D28" s="0" t="s">
        <v>6299</v>
      </c>
      <c r="E28" s="0" t="s">
        <v>6300</v>
      </c>
      <c r="F28" s="0" t="s">
        <v>6258</v>
      </c>
      <c r="G28" s="0" t="s">
        <v>1576</v>
      </c>
    </row>
    <row customHeight="1" ht="11.25">
      <c r="A29" s="373" t="s">
        <v>14</v>
      </c>
      <c r="B29" s="0" t="s">
        <v>6287</v>
      </c>
      <c r="C29" s="0" t="s">
        <v>6288</v>
      </c>
      <c r="D29" s="0" t="s">
        <v>6301</v>
      </c>
      <c r="E29" s="0" t="s">
        <v>6302</v>
      </c>
      <c r="F29" s="0" t="s">
        <v>6258</v>
      </c>
      <c r="G29" s="0" t="s">
        <v>1578</v>
      </c>
    </row>
    <row customHeight="1" ht="11.25">
      <c r="A30" s="373" t="s">
        <v>14</v>
      </c>
      <c r="B30" s="0" t="s">
        <v>6287</v>
      </c>
      <c r="C30" s="0" t="s">
        <v>6288</v>
      </c>
      <c r="D30" s="0" t="s">
        <v>6303</v>
      </c>
      <c r="E30" s="0" t="s">
        <v>6304</v>
      </c>
      <c r="F30" s="0" t="s">
        <v>6258</v>
      </c>
      <c r="G30" s="0" t="s">
        <v>1581</v>
      </c>
    </row>
    <row customHeight="1" ht="11.25">
      <c r="A31" s="373" t="s">
        <v>14</v>
      </c>
      <c r="B31" s="0" t="s">
        <v>6287</v>
      </c>
      <c r="C31" s="0" t="s">
        <v>6288</v>
      </c>
      <c r="D31" s="0" t="s">
        <v>6305</v>
      </c>
      <c r="E31" s="0" t="s">
        <v>6306</v>
      </c>
      <c r="F31" s="0" t="s">
        <v>6258</v>
      </c>
      <c r="G31" s="0" t="s">
        <v>1587</v>
      </c>
    </row>
    <row customHeight="1" ht="11.25">
      <c r="A32" s="373" t="s">
        <v>14</v>
      </c>
      <c r="B32" s="0" t="s">
        <v>6287</v>
      </c>
      <c r="C32" s="0" t="s">
        <v>6288</v>
      </c>
      <c r="D32" s="0" t="s">
        <v>6307</v>
      </c>
      <c r="E32" s="0" t="s">
        <v>6308</v>
      </c>
      <c r="F32" s="0" t="s">
        <v>6258</v>
      </c>
      <c r="G32" s="0" t="s">
        <v>1589</v>
      </c>
    </row>
    <row customHeight="1" ht="11.25">
      <c r="A33" s="373" t="s">
        <v>14</v>
      </c>
      <c r="B33" s="0" t="s">
        <v>6287</v>
      </c>
      <c r="C33" s="0" t="s">
        <v>6288</v>
      </c>
      <c r="D33" s="0" t="s">
        <v>6309</v>
      </c>
      <c r="E33" s="0" t="s">
        <v>6310</v>
      </c>
      <c r="F33" s="0" t="s">
        <v>6258</v>
      </c>
      <c r="G33" s="0" t="s">
        <v>1591</v>
      </c>
    </row>
    <row customHeight="1" ht="11.25">
      <c r="A34" s="373" t="s">
        <v>14</v>
      </c>
      <c r="B34" s="0" t="s">
        <v>6311</v>
      </c>
      <c r="C34" s="0" t="s">
        <v>6312</v>
      </c>
      <c r="D34" s="0" t="s">
        <v>6311</v>
      </c>
      <c r="E34" s="0" t="s">
        <v>6312</v>
      </c>
      <c r="F34" s="0" t="s">
        <v>6249</v>
      </c>
      <c r="G34" s="0" t="s">
        <v>1593</v>
      </c>
    </row>
    <row customHeight="1" ht="11.25">
      <c r="A35" s="373" t="s">
        <v>14</v>
      </c>
      <c r="B35" s="0" t="s">
        <v>6311</v>
      </c>
      <c r="C35" s="0" t="s">
        <v>6312</v>
      </c>
      <c r="D35" s="0" t="s">
        <v>6313</v>
      </c>
      <c r="E35" s="0" t="s">
        <v>6314</v>
      </c>
      <c r="F35" s="0" t="s">
        <v>6252</v>
      </c>
      <c r="G35" s="0" t="s">
        <v>1598</v>
      </c>
    </row>
    <row customHeight="1" ht="11.25">
      <c r="A36" s="373" t="s">
        <v>14</v>
      </c>
      <c r="B36" s="0" t="s">
        <v>6311</v>
      </c>
      <c r="C36" s="0" t="s">
        <v>6312</v>
      </c>
      <c r="D36" s="0" t="s">
        <v>6315</v>
      </c>
      <c r="E36" s="0" t="s">
        <v>6316</v>
      </c>
      <c r="F36" s="0" t="s">
        <v>6255</v>
      </c>
      <c r="G36" s="0" t="s">
        <v>1603</v>
      </c>
    </row>
    <row customHeight="1" ht="11.25">
      <c r="A37" s="373" t="s">
        <v>14</v>
      </c>
      <c r="B37" s="0" t="s">
        <v>6311</v>
      </c>
      <c r="C37" s="0" t="s">
        <v>6312</v>
      </c>
      <c r="D37" s="0" t="s">
        <v>6317</v>
      </c>
      <c r="E37" s="0" t="s">
        <v>6318</v>
      </c>
      <c r="F37" s="0" t="s">
        <v>6258</v>
      </c>
      <c r="G37" s="0" t="s">
        <v>1606</v>
      </c>
    </row>
    <row customHeight="1" ht="11.25">
      <c r="A38" s="373" t="s">
        <v>14</v>
      </c>
      <c r="B38" s="0" t="s">
        <v>6311</v>
      </c>
      <c r="C38" s="0" t="s">
        <v>6312</v>
      </c>
      <c r="D38" s="0" t="s">
        <v>6319</v>
      </c>
      <c r="E38" s="0" t="s">
        <v>6320</v>
      </c>
      <c r="F38" s="0" t="s">
        <v>6258</v>
      </c>
      <c r="G38" s="0" t="s">
        <v>1614</v>
      </c>
    </row>
    <row customHeight="1" ht="11.25">
      <c r="A39" s="373" t="s">
        <v>14</v>
      </c>
      <c r="B39" s="0" t="s">
        <v>6311</v>
      </c>
      <c r="C39" s="0" t="s">
        <v>6312</v>
      </c>
      <c r="D39" s="0" t="s">
        <v>6321</v>
      </c>
      <c r="E39" s="0" t="s">
        <v>6322</v>
      </c>
      <c r="F39" s="0" t="s">
        <v>6258</v>
      </c>
      <c r="G39" s="0" t="s">
        <v>1620</v>
      </c>
    </row>
    <row customHeight="1" ht="11.25">
      <c r="A40" s="373" t="s">
        <v>14</v>
      </c>
      <c r="B40" s="0" t="s">
        <v>6323</v>
      </c>
      <c r="C40" s="0" t="s">
        <v>6324</v>
      </c>
      <c r="D40" s="0" t="s">
        <v>6323</v>
      </c>
      <c r="E40" s="0" t="s">
        <v>6324</v>
      </c>
      <c r="F40" s="0" t="s">
        <v>6244</v>
      </c>
      <c r="G40" s="0" t="s">
        <v>1625</v>
      </c>
    </row>
    <row customHeight="1" ht="11.25">
      <c r="A41" s="373" t="s">
        <v>14</v>
      </c>
      <c r="B41" s="0" t="s">
        <v>6325</v>
      </c>
      <c r="C41" s="0" t="s">
        <v>6326</v>
      </c>
      <c r="D41" s="0" t="s">
        <v>6325</v>
      </c>
      <c r="E41" s="0" t="s">
        <v>6326</v>
      </c>
      <c r="F41" s="0" t="s">
        <v>6249</v>
      </c>
      <c r="G41" s="0" t="s">
        <v>1629</v>
      </c>
    </row>
    <row customHeight="1" ht="11.25">
      <c r="A42" s="373" t="s">
        <v>14</v>
      </c>
      <c r="B42" s="0" t="s">
        <v>6325</v>
      </c>
      <c r="C42" s="0" t="s">
        <v>6326</v>
      </c>
      <c r="D42" s="0" t="s">
        <v>6327</v>
      </c>
      <c r="E42" s="0" t="s">
        <v>6328</v>
      </c>
      <c r="F42" s="0" t="s">
        <v>6252</v>
      </c>
      <c r="G42" s="0" t="s">
        <v>1632</v>
      </c>
    </row>
    <row customHeight="1" ht="11.25">
      <c r="A43" s="373" t="s">
        <v>14</v>
      </c>
      <c r="B43" s="0" t="s">
        <v>6325</v>
      </c>
      <c r="C43" s="0" t="s">
        <v>6326</v>
      </c>
      <c r="D43" s="0" t="s">
        <v>6329</v>
      </c>
      <c r="E43" s="0" t="s">
        <v>6330</v>
      </c>
      <c r="F43" s="0" t="s">
        <v>6258</v>
      </c>
      <c r="G43" s="0" t="s">
        <v>1639</v>
      </c>
    </row>
    <row customHeight="1" ht="11.25">
      <c r="A44" s="373" t="s">
        <v>14</v>
      </c>
      <c r="B44" s="0" t="s">
        <v>6325</v>
      </c>
      <c r="C44" s="0" t="s">
        <v>6326</v>
      </c>
      <c r="D44" s="0" t="s">
        <v>6331</v>
      </c>
      <c r="E44" s="0" t="s">
        <v>6332</v>
      </c>
      <c r="F44" s="0" t="s">
        <v>6258</v>
      </c>
      <c r="G44" s="0" t="s">
        <v>1648</v>
      </c>
    </row>
    <row customHeight="1" ht="11.25">
      <c r="A45" s="373" t="s">
        <v>14</v>
      </c>
      <c r="B45" s="0" t="s">
        <v>6325</v>
      </c>
      <c r="C45" s="0" t="s">
        <v>6326</v>
      </c>
      <c r="D45" s="0" t="s">
        <v>6333</v>
      </c>
      <c r="E45" s="0" t="s">
        <v>6334</v>
      </c>
      <c r="F45" s="0" t="s">
        <v>6258</v>
      </c>
      <c r="G45" s="0" t="s">
        <v>1653</v>
      </c>
    </row>
    <row customHeight="1" ht="11.25">
      <c r="A46" s="373" t="s">
        <v>14</v>
      </c>
      <c r="B46" s="0" t="s">
        <v>6325</v>
      </c>
      <c r="C46" s="0" t="s">
        <v>6326</v>
      </c>
      <c r="D46" s="0" t="s">
        <v>6335</v>
      </c>
      <c r="E46" s="0" t="s">
        <v>6336</v>
      </c>
      <c r="F46" s="0" t="s">
        <v>6258</v>
      </c>
      <c r="G46" s="0" t="s">
        <v>1657</v>
      </c>
    </row>
    <row customHeight="1" ht="11.25">
      <c r="A47" s="373" t="s">
        <v>14</v>
      </c>
      <c r="B47" s="0" t="s">
        <v>6337</v>
      </c>
      <c r="C47" s="0" t="s">
        <v>6338</v>
      </c>
      <c r="D47" s="0" t="s">
        <v>6337</v>
      </c>
      <c r="E47" s="0" t="s">
        <v>6338</v>
      </c>
      <c r="F47" s="0" t="s">
        <v>6244</v>
      </c>
      <c r="G47" s="0" t="s">
        <v>1663</v>
      </c>
    </row>
    <row customHeight="1" ht="11.25">
      <c r="A48" s="373" t="s">
        <v>14</v>
      </c>
      <c r="B48" s="0" t="s">
        <v>6339</v>
      </c>
      <c r="C48" s="0" t="s">
        <v>6340</v>
      </c>
      <c r="D48" s="0" t="s">
        <v>6339</v>
      </c>
      <c r="E48" s="0" t="s">
        <v>6340</v>
      </c>
      <c r="F48" s="0" t="s">
        <v>6249</v>
      </c>
      <c r="G48" s="0" t="s">
        <v>1668</v>
      </c>
    </row>
    <row customHeight="1" ht="11.25">
      <c r="A49" s="373" t="s">
        <v>14</v>
      </c>
      <c r="B49" s="0" t="s">
        <v>6339</v>
      </c>
      <c r="C49" s="0" t="s">
        <v>6340</v>
      </c>
      <c r="D49" s="0" t="s">
        <v>6341</v>
      </c>
      <c r="E49" s="0" t="s">
        <v>6342</v>
      </c>
      <c r="F49" s="0" t="s">
        <v>6252</v>
      </c>
      <c r="G49" s="0" t="s">
        <v>1671</v>
      </c>
    </row>
    <row customHeight="1" ht="11.25">
      <c r="A50" s="373" t="s">
        <v>14</v>
      </c>
      <c r="B50" s="0" t="s">
        <v>6339</v>
      </c>
      <c r="C50" s="0" t="s">
        <v>6340</v>
      </c>
      <c r="D50" s="0" t="s">
        <v>6343</v>
      </c>
      <c r="E50" s="0" t="s">
        <v>6344</v>
      </c>
      <c r="F50" s="0" t="s">
        <v>6252</v>
      </c>
      <c r="G50" s="0" t="s">
        <v>1675</v>
      </c>
    </row>
    <row customHeight="1" ht="11.25">
      <c r="A51" s="373" t="s">
        <v>14</v>
      </c>
      <c r="B51" s="0" t="s">
        <v>6339</v>
      </c>
      <c r="C51" s="0" t="s">
        <v>6340</v>
      </c>
      <c r="D51" s="0" t="s">
        <v>6345</v>
      </c>
      <c r="E51" s="0" t="s">
        <v>6346</v>
      </c>
      <c r="F51" s="0" t="s">
        <v>6255</v>
      </c>
      <c r="G51" s="0" t="s">
        <v>1679</v>
      </c>
    </row>
    <row customHeight="1" ht="11.25">
      <c r="A52" s="373" t="s">
        <v>14</v>
      </c>
      <c r="B52" s="0" t="s">
        <v>6339</v>
      </c>
      <c r="C52" s="0" t="s">
        <v>6340</v>
      </c>
      <c r="D52" s="0" t="s">
        <v>6347</v>
      </c>
      <c r="E52" s="0" t="s">
        <v>6348</v>
      </c>
      <c r="F52" s="0" t="s">
        <v>6258</v>
      </c>
      <c r="G52" s="0" t="s">
        <v>1683</v>
      </c>
    </row>
    <row customHeight="1" ht="11.25">
      <c r="A53" s="373" t="s">
        <v>14</v>
      </c>
      <c r="B53" s="0" t="s">
        <v>6339</v>
      </c>
      <c r="C53" s="0" t="s">
        <v>6340</v>
      </c>
      <c r="D53" s="0" t="s">
        <v>6349</v>
      </c>
      <c r="E53" s="0" t="s">
        <v>6350</v>
      </c>
      <c r="F53" s="0" t="s">
        <v>6258</v>
      </c>
      <c r="G53" s="0" t="s">
        <v>1685</v>
      </c>
    </row>
    <row customHeight="1" ht="11.25">
      <c r="A54" s="373" t="s">
        <v>14</v>
      </c>
      <c r="B54" s="0" t="s">
        <v>6339</v>
      </c>
      <c r="C54" s="0" t="s">
        <v>6340</v>
      </c>
      <c r="D54" s="0" t="s">
        <v>6351</v>
      </c>
      <c r="E54" s="0" t="s">
        <v>6352</v>
      </c>
      <c r="F54" s="0" t="s">
        <v>6258</v>
      </c>
      <c r="G54" s="0" t="s">
        <v>1688</v>
      </c>
    </row>
    <row customHeight="1" ht="11.25">
      <c r="A55" s="373" t="s">
        <v>14</v>
      </c>
      <c r="B55" s="0" t="s">
        <v>6339</v>
      </c>
      <c r="C55" s="0" t="s">
        <v>6340</v>
      </c>
      <c r="D55" s="0" t="s">
        <v>6353</v>
      </c>
      <c r="E55" s="0" t="s">
        <v>6354</v>
      </c>
      <c r="F55" s="0" t="s">
        <v>6258</v>
      </c>
      <c r="G55" s="0" t="s">
        <v>1692</v>
      </c>
    </row>
    <row customHeight="1" ht="11.25">
      <c r="A56" s="373" t="s">
        <v>14</v>
      </c>
      <c r="B56" s="0" t="s">
        <v>6339</v>
      </c>
      <c r="C56" s="0" t="s">
        <v>6340</v>
      </c>
      <c r="D56" s="0" t="s">
        <v>6355</v>
      </c>
      <c r="E56" s="0" t="s">
        <v>6356</v>
      </c>
      <c r="F56" s="0" t="s">
        <v>6258</v>
      </c>
      <c r="G56" s="0" t="s">
        <v>1695</v>
      </c>
    </row>
    <row customHeight="1" ht="11.25">
      <c r="A57" s="373" t="s">
        <v>14</v>
      </c>
      <c r="B57" s="0" t="s">
        <v>6339</v>
      </c>
      <c r="C57" s="0" t="s">
        <v>6340</v>
      </c>
      <c r="D57" s="0" t="s">
        <v>6357</v>
      </c>
      <c r="E57" s="0" t="s">
        <v>6358</v>
      </c>
      <c r="F57" s="0" t="s">
        <v>6258</v>
      </c>
      <c r="G57" s="0" t="s">
        <v>1698</v>
      </c>
    </row>
    <row customHeight="1" ht="11.25">
      <c r="A58" s="373" t="s">
        <v>14</v>
      </c>
      <c r="B58" s="0" t="s">
        <v>6339</v>
      </c>
      <c r="C58" s="0" t="s">
        <v>6340</v>
      </c>
      <c r="D58" s="0" t="s">
        <v>6359</v>
      </c>
      <c r="E58" s="0" t="s">
        <v>6360</v>
      </c>
      <c r="F58" s="0" t="s">
        <v>6258</v>
      </c>
      <c r="G58" s="0" t="s">
        <v>1701</v>
      </c>
    </row>
    <row customHeight="1" ht="11.25">
      <c r="A59" s="373" t="s">
        <v>14</v>
      </c>
      <c r="B59" s="0" t="s">
        <v>6339</v>
      </c>
      <c r="C59" s="0" t="s">
        <v>6340</v>
      </c>
      <c r="D59" s="0" t="s">
        <v>6361</v>
      </c>
      <c r="E59" s="0" t="s">
        <v>6362</v>
      </c>
      <c r="F59" s="0" t="s">
        <v>6258</v>
      </c>
      <c r="G59" s="0" t="s">
        <v>1705</v>
      </c>
    </row>
    <row customHeight="1" ht="11.25">
      <c r="A60" s="373" t="s">
        <v>14</v>
      </c>
      <c r="B60" s="0" t="s">
        <v>6339</v>
      </c>
      <c r="C60" s="0" t="s">
        <v>6340</v>
      </c>
      <c r="D60" s="0" t="s">
        <v>6363</v>
      </c>
      <c r="E60" s="0" t="s">
        <v>6364</v>
      </c>
      <c r="F60" s="0" t="s">
        <v>6258</v>
      </c>
      <c r="G60" s="0" t="s">
        <v>1708</v>
      </c>
    </row>
    <row customHeight="1" ht="11.25">
      <c r="A61" s="373" t="s">
        <v>14</v>
      </c>
      <c r="B61" s="0" t="s">
        <v>6339</v>
      </c>
      <c r="C61" s="0" t="s">
        <v>6340</v>
      </c>
      <c r="D61" s="0" t="s">
        <v>6365</v>
      </c>
      <c r="E61" s="0" t="s">
        <v>6366</v>
      </c>
      <c r="F61" s="0" t="s">
        <v>6258</v>
      </c>
      <c r="G61" s="0" t="s">
        <v>6367</v>
      </c>
    </row>
    <row customHeight="1" ht="11.25">
      <c r="A62" s="373" t="s">
        <v>14</v>
      </c>
      <c r="B62" s="0" t="s">
        <v>6339</v>
      </c>
      <c r="C62" s="0" t="s">
        <v>6340</v>
      </c>
      <c r="D62" s="0" t="s">
        <v>6368</v>
      </c>
      <c r="E62" s="0" t="s">
        <v>6369</v>
      </c>
      <c r="F62" s="0" t="s">
        <v>6258</v>
      </c>
      <c r="G62" s="0" t="s">
        <v>6370</v>
      </c>
    </row>
    <row customHeight="1" ht="11.25">
      <c r="A63" s="373" t="s">
        <v>14</v>
      </c>
      <c r="B63" s="0" t="s">
        <v>6371</v>
      </c>
      <c r="C63" s="0" t="s">
        <v>6372</v>
      </c>
      <c r="D63" s="0" t="s">
        <v>6371</v>
      </c>
      <c r="E63" s="0" t="s">
        <v>6372</v>
      </c>
      <c r="F63" s="0" t="s">
        <v>6249</v>
      </c>
      <c r="G63" s="0" t="s">
        <v>6373</v>
      </c>
    </row>
    <row customHeight="1" ht="11.25">
      <c r="A64" s="373" t="s">
        <v>14</v>
      </c>
      <c r="B64" s="0" t="s">
        <v>6371</v>
      </c>
      <c r="C64" s="0" t="s">
        <v>6372</v>
      </c>
      <c r="D64" s="0" t="s">
        <v>6374</v>
      </c>
      <c r="E64" s="0" t="s">
        <v>6375</v>
      </c>
      <c r="F64" s="0" t="s">
        <v>6252</v>
      </c>
      <c r="G64" s="0" t="s">
        <v>6376</v>
      </c>
    </row>
    <row customHeight="1" ht="11.25">
      <c r="A65" s="373" t="s">
        <v>14</v>
      </c>
      <c r="B65" s="0" t="s">
        <v>6371</v>
      </c>
      <c r="C65" s="0" t="s">
        <v>6372</v>
      </c>
      <c r="D65" s="0" t="s">
        <v>6377</v>
      </c>
      <c r="E65" s="0" t="s">
        <v>6378</v>
      </c>
      <c r="F65" s="0" t="s">
        <v>6252</v>
      </c>
      <c r="G65" s="0" t="s">
        <v>6379</v>
      </c>
    </row>
    <row customHeight="1" ht="11.25">
      <c r="A66" s="373" t="s">
        <v>14</v>
      </c>
      <c r="B66" s="0" t="s">
        <v>6371</v>
      </c>
      <c r="C66" s="0" t="s">
        <v>6372</v>
      </c>
      <c r="D66" s="0" t="s">
        <v>6380</v>
      </c>
      <c r="E66" s="0" t="s">
        <v>6381</v>
      </c>
      <c r="F66" s="0" t="s">
        <v>6258</v>
      </c>
      <c r="G66" s="0" t="s">
        <v>6382</v>
      </c>
    </row>
    <row customHeight="1" ht="11.25">
      <c r="A67" s="373" t="s">
        <v>14</v>
      </c>
      <c r="B67" s="0" t="s">
        <v>6371</v>
      </c>
      <c r="C67" s="0" t="s">
        <v>6372</v>
      </c>
      <c r="D67" s="0" t="s">
        <v>6383</v>
      </c>
      <c r="E67" s="0" t="s">
        <v>6384</v>
      </c>
      <c r="F67" s="0" t="s">
        <v>6258</v>
      </c>
      <c r="G67" s="0" t="s">
        <v>1929</v>
      </c>
    </row>
    <row customHeight="1" ht="11.25">
      <c r="A68" s="373" t="s">
        <v>14</v>
      </c>
      <c r="B68" s="0" t="s">
        <v>6371</v>
      </c>
      <c r="C68" s="0" t="s">
        <v>6372</v>
      </c>
      <c r="D68" s="0" t="s">
        <v>6385</v>
      </c>
      <c r="E68" s="0" t="s">
        <v>6386</v>
      </c>
      <c r="F68" s="0" t="s">
        <v>6258</v>
      </c>
      <c r="G68" s="0" t="s">
        <v>6387</v>
      </c>
    </row>
    <row customHeight="1" ht="11.25">
      <c r="A69" s="373" t="s">
        <v>14</v>
      </c>
      <c r="B69" s="0" t="s">
        <v>6371</v>
      </c>
      <c r="C69" s="0" t="s">
        <v>6372</v>
      </c>
      <c r="D69" s="0" t="s">
        <v>6388</v>
      </c>
      <c r="E69" s="0" t="s">
        <v>6389</v>
      </c>
      <c r="F69" s="0" t="s">
        <v>6258</v>
      </c>
      <c r="G69" s="0" t="s">
        <v>2140</v>
      </c>
    </row>
    <row customHeight="1" ht="11.25">
      <c r="A70" s="373" t="s">
        <v>14</v>
      </c>
      <c r="B70" s="0" t="s">
        <v>6371</v>
      </c>
      <c r="C70" s="0" t="s">
        <v>6372</v>
      </c>
      <c r="D70" s="0" t="s">
        <v>6390</v>
      </c>
      <c r="E70" s="0" t="s">
        <v>6391</v>
      </c>
      <c r="F70" s="0" t="s">
        <v>6258</v>
      </c>
      <c r="G70" s="0" t="s">
        <v>6392</v>
      </c>
    </row>
    <row customHeight="1" ht="11.25">
      <c r="A71" s="373" t="s">
        <v>14</v>
      </c>
      <c r="B71" s="0" t="s">
        <v>6393</v>
      </c>
      <c r="C71" s="0" t="s">
        <v>6394</v>
      </c>
      <c r="D71" s="0" t="s">
        <v>6393</v>
      </c>
      <c r="E71" s="0" t="s">
        <v>6394</v>
      </c>
      <c r="F71" s="0" t="s">
        <v>6244</v>
      </c>
      <c r="G71" s="0" t="s">
        <v>6395</v>
      </c>
    </row>
    <row customHeight="1" ht="11.25">
      <c r="A72" s="373" t="s">
        <v>14</v>
      </c>
      <c r="B72" s="0" t="s">
        <v>6396</v>
      </c>
      <c r="C72" s="0" t="s">
        <v>6397</v>
      </c>
      <c r="D72" s="0" t="s">
        <v>6396</v>
      </c>
      <c r="E72" s="0" t="s">
        <v>6397</v>
      </c>
      <c r="F72" s="0" t="s">
        <v>6249</v>
      </c>
      <c r="G72" s="0" t="s">
        <v>6398</v>
      </c>
    </row>
    <row customHeight="1" ht="11.25">
      <c r="A73" s="373" t="s">
        <v>14</v>
      </c>
      <c r="B73" s="0" t="s">
        <v>6396</v>
      </c>
      <c r="C73" s="0" t="s">
        <v>6397</v>
      </c>
      <c r="D73" s="0" t="s">
        <v>6399</v>
      </c>
      <c r="E73" s="0" t="s">
        <v>6400</v>
      </c>
      <c r="F73" s="0" t="s">
        <v>6252</v>
      </c>
      <c r="G73" s="0" t="s">
        <v>6401</v>
      </c>
    </row>
    <row customHeight="1" ht="11.25">
      <c r="A74" s="373" t="s">
        <v>14</v>
      </c>
      <c r="B74" s="0" t="s">
        <v>6396</v>
      </c>
      <c r="C74" s="0" t="s">
        <v>6397</v>
      </c>
      <c r="D74" s="0" t="s">
        <v>6402</v>
      </c>
      <c r="E74" s="0" t="s">
        <v>6403</v>
      </c>
      <c r="F74" s="0" t="s">
        <v>6252</v>
      </c>
      <c r="G74" s="0" t="s">
        <v>6404</v>
      </c>
    </row>
    <row customHeight="1" ht="11.25">
      <c r="A75" s="373" t="s">
        <v>14</v>
      </c>
      <c r="B75" s="0" t="s">
        <v>6396</v>
      </c>
      <c r="C75" s="0" t="s">
        <v>6397</v>
      </c>
      <c r="D75" s="0" t="s">
        <v>6405</v>
      </c>
      <c r="E75" s="0" t="s">
        <v>6406</v>
      </c>
      <c r="F75" s="0" t="s">
        <v>6255</v>
      </c>
      <c r="G75" s="0" t="s">
        <v>6407</v>
      </c>
    </row>
    <row customHeight="1" ht="11.25">
      <c r="A76" s="373" t="s">
        <v>14</v>
      </c>
      <c r="B76" s="0" t="s">
        <v>6396</v>
      </c>
      <c r="C76" s="0" t="s">
        <v>6397</v>
      </c>
      <c r="D76" s="0" t="s">
        <v>6408</v>
      </c>
      <c r="E76" s="0" t="s">
        <v>6409</v>
      </c>
      <c r="F76" s="0" t="s">
        <v>6258</v>
      </c>
      <c r="G76" s="0" t="s">
        <v>6410</v>
      </c>
    </row>
    <row customHeight="1" ht="11.25">
      <c r="A77" s="373" t="s">
        <v>14</v>
      </c>
      <c r="B77" s="0" t="s">
        <v>6396</v>
      </c>
      <c r="C77" s="0" t="s">
        <v>6397</v>
      </c>
      <c r="D77" s="0" t="s">
        <v>6411</v>
      </c>
      <c r="E77" s="0" t="s">
        <v>6412</v>
      </c>
      <c r="F77" s="0" t="s">
        <v>6258</v>
      </c>
      <c r="G77" s="0" t="s">
        <v>6413</v>
      </c>
    </row>
    <row customHeight="1" ht="11.25">
      <c r="A78" s="373" t="s">
        <v>14</v>
      </c>
      <c r="B78" s="0" t="s">
        <v>6396</v>
      </c>
      <c r="C78" s="0" t="s">
        <v>6397</v>
      </c>
      <c r="D78" s="0" t="s">
        <v>6414</v>
      </c>
      <c r="E78" s="0" t="s">
        <v>6415</v>
      </c>
      <c r="F78" s="0" t="s">
        <v>6258</v>
      </c>
      <c r="G78" s="0" t="s">
        <v>6416</v>
      </c>
    </row>
    <row customHeight="1" ht="11.25">
      <c r="A79" s="373" t="s">
        <v>14</v>
      </c>
      <c r="B79" s="0" t="s">
        <v>6396</v>
      </c>
      <c r="C79" s="0" t="s">
        <v>6397</v>
      </c>
      <c r="D79" s="0" t="s">
        <v>6417</v>
      </c>
      <c r="E79" s="0" t="s">
        <v>6418</v>
      </c>
      <c r="F79" s="0" t="s">
        <v>6258</v>
      </c>
      <c r="G79" s="0" t="s">
        <v>6419</v>
      </c>
    </row>
    <row customHeight="1" ht="11.25">
      <c r="A80" s="373" t="s">
        <v>14</v>
      </c>
      <c r="B80" s="0" t="s">
        <v>6396</v>
      </c>
      <c r="C80" s="0" t="s">
        <v>6397</v>
      </c>
      <c r="D80" s="0" t="s">
        <v>6420</v>
      </c>
      <c r="E80" s="0" t="s">
        <v>6421</v>
      </c>
      <c r="F80" s="0" t="s">
        <v>6258</v>
      </c>
      <c r="G80" s="0" t="s">
        <v>6422</v>
      </c>
    </row>
    <row customHeight="1" ht="11.25">
      <c r="A81" s="373" t="s">
        <v>14</v>
      </c>
      <c r="B81" s="0" t="s">
        <v>6423</v>
      </c>
      <c r="C81" s="0" t="s">
        <v>6424</v>
      </c>
      <c r="D81" s="0" t="s">
        <v>6423</v>
      </c>
      <c r="E81" s="0" t="s">
        <v>6424</v>
      </c>
      <c r="F81" s="0" t="s">
        <v>6249</v>
      </c>
      <c r="G81" s="0" t="s">
        <v>6425</v>
      </c>
    </row>
    <row customHeight="1" ht="11.25">
      <c r="A82" s="373" t="s">
        <v>14</v>
      </c>
      <c r="B82" s="0" t="s">
        <v>6423</v>
      </c>
      <c r="C82" s="0" t="s">
        <v>6424</v>
      </c>
      <c r="D82" s="0" t="s">
        <v>6426</v>
      </c>
      <c r="E82" s="0" t="s">
        <v>6427</v>
      </c>
      <c r="F82" s="0" t="s">
        <v>6255</v>
      </c>
      <c r="G82" s="0" t="s">
        <v>6428</v>
      </c>
    </row>
    <row customHeight="1" ht="11.25">
      <c r="A83" s="373" t="s">
        <v>14</v>
      </c>
      <c r="B83" s="0" t="s">
        <v>6423</v>
      </c>
      <c r="C83" s="0" t="s">
        <v>6424</v>
      </c>
      <c r="D83" s="0" t="s">
        <v>6429</v>
      </c>
      <c r="E83" s="0" t="s">
        <v>6430</v>
      </c>
      <c r="F83" s="0" t="s">
        <v>6258</v>
      </c>
      <c r="G83" s="0" t="s">
        <v>6431</v>
      </c>
    </row>
    <row customHeight="1" ht="11.25">
      <c r="A84" s="373" t="s">
        <v>14</v>
      </c>
      <c r="B84" s="0" t="s">
        <v>6423</v>
      </c>
      <c r="C84" s="0" t="s">
        <v>6424</v>
      </c>
      <c r="D84" s="0" t="s">
        <v>6432</v>
      </c>
      <c r="E84" s="0" t="s">
        <v>6433</v>
      </c>
      <c r="F84" s="0" t="s">
        <v>6258</v>
      </c>
      <c r="G84" s="0" t="s">
        <v>6434</v>
      </c>
    </row>
    <row customHeight="1" ht="11.25">
      <c r="A85" s="373" t="s">
        <v>14</v>
      </c>
      <c r="B85" s="0" t="s">
        <v>6423</v>
      </c>
      <c r="C85" s="0" t="s">
        <v>6424</v>
      </c>
      <c r="D85" s="0" t="s">
        <v>6435</v>
      </c>
      <c r="E85" s="0" t="s">
        <v>6436</v>
      </c>
      <c r="F85" s="0" t="s">
        <v>6258</v>
      </c>
      <c r="G85" s="0" t="s">
        <v>6437</v>
      </c>
    </row>
    <row customHeight="1" ht="11.25">
      <c r="A86" s="373" t="s">
        <v>14</v>
      </c>
      <c r="B86" s="0" t="s">
        <v>6423</v>
      </c>
      <c r="C86" s="0" t="s">
        <v>6424</v>
      </c>
      <c r="D86" s="0" t="s">
        <v>6438</v>
      </c>
      <c r="E86" s="0" t="s">
        <v>6439</v>
      </c>
      <c r="F86" s="0" t="s">
        <v>6258</v>
      </c>
      <c r="G86" s="0" t="s">
        <v>6440</v>
      </c>
    </row>
    <row customHeight="1" ht="11.25">
      <c r="A87" s="373" t="s">
        <v>14</v>
      </c>
      <c r="B87" s="0" t="s">
        <v>6423</v>
      </c>
      <c r="C87" s="0" t="s">
        <v>6424</v>
      </c>
      <c r="D87" s="0" t="s">
        <v>6441</v>
      </c>
      <c r="E87" s="0" t="s">
        <v>6442</v>
      </c>
      <c r="F87" s="0" t="s">
        <v>6258</v>
      </c>
      <c r="G87" s="0" t="s">
        <v>6443</v>
      </c>
    </row>
    <row customHeight="1" ht="11.25">
      <c r="A88" s="373" t="s">
        <v>14</v>
      </c>
      <c r="B88" s="0" t="s">
        <v>6423</v>
      </c>
      <c r="C88" s="0" t="s">
        <v>6424</v>
      </c>
      <c r="D88" s="0" t="s">
        <v>6444</v>
      </c>
      <c r="E88" s="0" t="s">
        <v>6445</v>
      </c>
      <c r="F88" s="0" t="s">
        <v>6258</v>
      </c>
      <c r="G88" s="0" t="s">
        <v>6446</v>
      </c>
    </row>
    <row customHeight="1" ht="11.25">
      <c r="A89" s="373" t="s">
        <v>14</v>
      </c>
      <c r="B89" s="0" t="s">
        <v>6423</v>
      </c>
      <c r="C89" s="0" t="s">
        <v>6424</v>
      </c>
      <c r="D89" s="0" t="s">
        <v>6447</v>
      </c>
      <c r="E89" s="0" t="s">
        <v>6448</v>
      </c>
      <c r="F89" s="0" t="s">
        <v>6258</v>
      </c>
      <c r="G89" s="0" t="s">
        <v>6449</v>
      </c>
    </row>
    <row customHeight="1" ht="11.25">
      <c r="A90" s="373" t="s">
        <v>14</v>
      </c>
      <c r="B90" s="0" t="s">
        <v>6423</v>
      </c>
      <c r="C90" s="0" t="s">
        <v>6424</v>
      </c>
      <c r="D90" s="0" t="s">
        <v>6450</v>
      </c>
      <c r="E90" s="0" t="s">
        <v>6451</v>
      </c>
      <c r="F90" s="0" t="s">
        <v>6258</v>
      </c>
      <c r="G90" s="0" t="s">
        <v>6452</v>
      </c>
    </row>
    <row customHeight="1" ht="11.25">
      <c r="A91" s="373" t="s">
        <v>14</v>
      </c>
      <c r="B91" s="0" t="s">
        <v>6453</v>
      </c>
      <c r="C91" s="0" t="s">
        <v>6454</v>
      </c>
      <c r="D91" s="0" t="s">
        <v>6453</v>
      </c>
      <c r="E91" s="0" t="s">
        <v>6454</v>
      </c>
      <c r="F91" s="0" t="s">
        <v>6244</v>
      </c>
      <c r="G91" s="0" t="s">
        <v>6455</v>
      </c>
    </row>
    <row customHeight="1" ht="11.25">
      <c r="A92" s="373" t="s">
        <v>14</v>
      </c>
      <c r="B92" s="0" t="s">
        <v>6456</v>
      </c>
      <c r="C92" s="0" t="s">
        <v>6457</v>
      </c>
      <c r="D92" s="0" t="s">
        <v>6456</v>
      </c>
      <c r="E92" s="0" t="s">
        <v>6457</v>
      </c>
      <c r="F92" s="0" t="s">
        <v>6244</v>
      </c>
      <c r="G92" s="0" t="s">
        <v>6458</v>
      </c>
    </row>
    <row customHeight="1" ht="11.25">
      <c r="A93" s="373" t="s">
        <v>14</v>
      </c>
      <c r="B93" s="0" t="s">
        <v>6459</v>
      </c>
      <c r="C93" s="0" t="s">
        <v>6460</v>
      </c>
      <c r="D93" s="0" t="s">
        <v>6459</v>
      </c>
      <c r="E93" s="0" t="s">
        <v>6460</v>
      </c>
      <c r="F93" s="0" t="s">
        <v>6249</v>
      </c>
      <c r="G93" s="0" t="s">
        <v>6461</v>
      </c>
    </row>
    <row customHeight="1" ht="11.25">
      <c r="A94" s="373" t="s">
        <v>14</v>
      </c>
      <c r="B94" s="0" t="s">
        <v>6459</v>
      </c>
      <c r="C94" s="0" t="s">
        <v>6460</v>
      </c>
      <c r="D94" s="0" t="s">
        <v>6462</v>
      </c>
      <c r="E94" s="0" t="s">
        <v>6463</v>
      </c>
      <c r="F94" s="0" t="s">
        <v>6252</v>
      </c>
      <c r="G94" s="0" t="s">
        <v>6464</v>
      </c>
    </row>
    <row customHeight="1" ht="11.25">
      <c r="A95" s="373" t="s">
        <v>14</v>
      </c>
      <c r="B95" s="0" t="s">
        <v>6459</v>
      </c>
      <c r="C95" s="0" t="s">
        <v>6460</v>
      </c>
      <c r="D95" s="0" t="s">
        <v>6465</v>
      </c>
      <c r="E95" s="0" t="s">
        <v>6466</v>
      </c>
      <c r="F95" s="0" t="s">
        <v>6255</v>
      </c>
      <c r="G95" s="0" t="s">
        <v>6467</v>
      </c>
    </row>
    <row customHeight="1" ht="11.25">
      <c r="A96" s="373" t="s">
        <v>14</v>
      </c>
      <c r="B96" s="0" t="s">
        <v>6459</v>
      </c>
      <c r="C96" s="0" t="s">
        <v>6460</v>
      </c>
      <c r="D96" s="0" t="s">
        <v>6468</v>
      </c>
      <c r="E96" s="0" t="s">
        <v>6469</v>
      </c>
      <c r="F96" s="0" t="s">
        <v>6258</v>
      </c>
      <c r="G96" s="0" t="s">
        <v>6470</v>
      </c>
    </row>
    <row customHeight="1" ht="11.25">
      <c r="A97" s="373" t="s">
        <v>14</v>
      </c>
      <c r="B97" s="0" t="s">
        <v>6459</v>
      </c>
      <c r="C97" s="0" t="s">
        <v>6460</v>
      </c>
      <c r="D97" s="0" t="s">
        <v>6471</v>
      </c>
      <c r="E97" s="0" t="s">
        <v>6472</v>
      </c>
      <c r="F97" s="0" t="s">
        <v>6258</v>
      </c>
      <c r="G97" s="0" t="s">
        <v>6473</v>
      </c>
    </row>
    <row customHeight="1" ht="11.25">
      <c r="A98" s="373" t="s">
        <v>14</v>
      </c>
      <c r="B98" s="0" t="s">
        <v>6474</v>
      </c>
      <c r="C98" s="0" t="s">
        <v>6475</v>
      </c>
      <c r="D98" s="0" t="s">
        <v>6474</v>
      </c>
      <c r="E98" s="0" t="s">
        <v>6475</v>
      </c>
      <c r="F98" s="0" t="s">
        <v>6244</v>
      </c>
      <c r="G98" s="0" t="s">
        <v>6476</v>
      </c>
    </row>
    <row customHeight="1" ht="11.25">
      <c r="A99" s="373" t="s">
        <v>14</v>
      </c>
      <c r="B99" s="0" t="s">
        <v>6477</v>
      </c>
      <c r="C99" s="0" t="s">
        <v>6478</v>
      </c>
      <c r="D99" s="0" t="s">
        <v>6477</v>
      </c>
      <c r="E99" s="0" t="s">
        <v>6478</v>
      </c>
      <c r="F99" s="0" t="s">
        <v>6249</v>
      </c>
      <c r="G99" s="0" t="s">
        <v>6479</v>
      </c>
    </row>
    <row customHeight="1" ht="11.25">
      <c r="A100" s="373" t="s">
        <v>14</v>
      </c>
      <c r="B100" s="0" t="s">
        <v>6477</v>
      </c>
      <c r="C100" s="0" t="s">
        <v>6478</v>
      </c>
      <c r="D100" s="0" t="s">
        <v>6480</v>
      </c>
      <c r="E100" s="0" t="s">
        <v>6481</v>
      </c>
      <c r="F100" s="0" t="s">
        <v>6252</v>
      </c>
      <c r="G100" s="0" t="s">
        <v>6482</v>
      </c>
    </row>
    <row customHeight="1" ht="11.25">
      <c r="A101" s="373" t="s">
        <v>14</v>
      </c>
      <c r="B101" s="0" t="s">
        <v>6477</v>
      </c>
      <c r="C101" s="0" t="s">
        <v>6478</v>
      </c>
      <c r="D101" s="0" t="s">
        <v>6483</v>
      </c>
      <c r="E101" s="0" t="s">
        <v>6484</v>
      </c>
      <c r="F101" s="0" t="s">
        <v>6255</v>
      </c>
      <c r="G101" s="0" t="s">
        <v>6485</v>
      </c>
    </row>
    <row customHeight="1" ht="11.25">
      <c r="A102" s="373" t="s">
        <v>14</v>
      </c>
      <c r="B102" s="0" t="s">
        <v>6477</v>
      </c>
      <c r="C102" s="0" t="s">
        <v>6478</v>
      </c>
      <c r="D102" s="0" t="s">
        <v>6486</v>
      </c>
      <c r="E102" s="0" t="s">
        <v>6487</v>
      </c>
      <c r="F102" s="0" t="s">
        <v>6258</v>
      </c>
      <c r="G102" s="0" t="s">
        <v>6488</v>
      </c>
    </row>
    <row customHeight="1" ht="11.25">
      <c r="A103" s="373" t="s">
        <v>14</v>
      </c>
      <c r="B103" s="0" t="s">
        <v>6477</v>
      </c>
      <c r="C103" s="0" t="s">
        <v>6478</v>
      </c>
      <c r="D103" s="0" t="s">
        <v>6489</v>
      </c>
      <c r="E103" s="0" t="s">
        <v>6490</v>
      </c>
      <c r="F103" s="0" t="s">
        <v>6258</v>
      </c>
      <c r="G103" s="0" t="s">
        <v>6491</v>
      </c>
    </row>
    <row customHeight="1" ht="11.25">
      <c r="A104" s="373" t="s">
        <v>14</v>
      </c>
      <c r="B104" s="0" t="s">
        <v>6477</v>
      </c>
      <c r="C104" s="0" t="s">
        <v>6478</v>
      </c>
      <c r="D104" s="0" t="s">
        <v>6492</v>
      </c>
      <c r="E104" s="0" t="s">
        <v>6493</v>
      </c>
      <c r="F104" s="0" t="s">
        <v>6258</v>
      </c>
      <c r="G104" s="0" t="s">
        <v>6494</v>
      </c>
    </row>
    <row customHeight="1" ht="11.25">
      <c r="A105" s="373" t="s">
        <v>14</v>
      </c>
      <c r="B105" s="0" t="s">
        <v>6477</v>
      </c>
      <c r="C105" s="0" t="s">
        <v>6478</v>
      </c>
      <c r="D105" s="0" t="s">
        <v>6495</v>
      </c>
      <c r="E105" s="0" t="s">
        <v>6496</v>
      </c>
      <c r="F105" s="0" t="s">
        <v>6258</v>
      </c>
      <c r="G105" s="0" t="s">
        <v>6497</v>
      </c>
    </row>
    <row customHeight="1" ht="11.25">
      <c r="A106" s="373" t="s">
        <v>14</v>
      </c>
      <c r="B106" s="0" t="s">
        <v>6477</v>
      </c>
      <c r="C106" s="0" t="s">
        <v>6478</v>
      </c>
      <c r="D106" s="0" t="s">
        <v>6498</v>
      </c>
      <c r="E106" s="0" t="s">
        <v>6499</v>
      </c>
      <c r="F106" s="0" t="s">
        <v>6258</v>
      </c>
      <c r="G106" s="0" t="s">
        <v>6500</v>
      </c>
    </row>
    <row customHeight="1" ht="11.25">
      <c r="A107" s="373" t="s">
        <v>14</v>
      </c>
      <c r="B107" s="0" t="s">
        <v>6501</v>
      </c>
      <c r="C107" s="0" t="s">
        <v>6502</v>
      </c>
      <c r="D107" s="0" t="s">
        <v>6501</v>
      </c>
      <c r="E107" s="0" t="s">
        <v>6502</v>
      </c>
      <c r="F107" s="0" t="s">
        <v>6244</v>
      </c>
      <c r="G107" s="0" t="s">
        <v>6503</v>
      </c>
    </row>
    <row customHeight="1" ht="11.25">
      <c r="A108" s="373" t="s">
        <v>14</v>
      </c>
      <c r="B108" s="0" t="s">
        <v>6504</v>
      </c>
      <c r="C108" s="0" t="s">
        <v>6505</v>
      </c>
      <c r="D108" s="0" t="s">
        <v>6504</v>
      </c>
      <c r="E108" s="0" t="s">
        <v>6505</v>
      </c>
      <c r="F108" s="0" t="s">
        <v>6244</v>
      </c>
      <c r="G108" s="0" t="s">
        <v>6506</v>
      </c>
    </row>
    <row customHeight="1" ht="11.25">
      <c r="A109" s="373" t="s">
        <v>14</v>
      </c>
      <c r="B109" s="0" t="s">
        <v>6507</v>
      </c>
      <c r="C109" s="0" t="s">
        <v>6508</v>
      </c>
      <c r="D109" s="0" t="s">
        <v>6507</v>
      </c>
      <c r="E109" s="0" t="s">
        <v>6508</v>
      </c>
      <c r="F109" s="0" t="s">
        <v>6249</v>
      </c>
      <c r="G109" s="0" t="s">
        <v>6509</v>
      </c>
    </row>
    <row customHeight="1" ht="11.25">
      <c r="A110" s="373" t="s">
        <v>14</v>
      </c>
      <c r="B110" s="0" t="s">
        <v>6507</v>
      </c>
      <c r="C110" s="0" t="s">
        <v>6508</v>
      </c>
      <c r="D110" s="0" t="s">
        <v>6510</v>
      </c>
      <c r="E110" s="0" t="s">
        <v>6511</v>
      </c>
      <c r="F110" s="0" t="s">
        <v>6255</v>
      </c>
      <c r="G110" s="0" t="s">
        <v>6512</v>
      </c>
    </row>
    <row customHeight="1" ht="11.25">
      <c r="A111" s="373" t="s">
        <v>14</v>
      </c>
      <c r="B111" s="0" t="s">
        <v>6507</v>
      </c>
      <c r="C111" s="0" t="s">
        <v>6508</v>
      </c>
      <c r="D111" s="0" t="s">
        <v>6513</v>
      </c>
      <c r="E111" s="0" t="s">
        <v>6514</v>
      </c>
      <c r="F111" s="0" t="s">
        <v>6258</v>
      </c>
      <c r="G111" s="0" t="s">
        <v>6515</v>
      </c>
    </row>
    <row customHeight="1" ht="11.25">
      <c r="A112" s="373" t="s">
        <v>14</v>
      </c>
      <c r="B112" s="0" t="s">
        <v>6507</v>
      </c>
      <c r="C112" s="0" t="s">
        <v>6508</v>
      </c>
      <c r="D112" s="0" t="s">
        <v>6516</v>
      </c>
      <c r="E112" s="0" t="s">
        <v>6517</v>
      </c>
      <c r="F112" s="0" t="s">
        <v>6258</v>
      </c>
      <c r="G112" s="0" t="s">
        <v>6518</v>
      </c>
    </row>
    <row customHeight="1" ht="11.25">
      <c r="A113" s="373" t="s">
        <v>14</v>
      </c>
      <c r="B113" s="0" t="s">
        <v>6519</v>
      </c>
      <c r="C113" s="0" t="s">
        <v>6520</v>
      </c>
      <c r="D113" s="0" t="s">
        <v>6519</v>
      </c>
      <c r="E113" s="0" t="s">
        <v>6520</v>
      </c>
      <c r="F113" s="0" t="s">
        <v>6249</v>
      </c>
      <c r="G113" s="0" t="s">
        <v>6521</v>
      </c>
    </row>
    <row customHeight="1" ht="11.25">
      <c r="A114" s="373" t="s">
        <v>14</v>
      </c>
      <c r="B114" s="0" t="s">
        <v>6519</v>
      </c>
      <c r="C114" s="0" t="s">
        <v>6520</v>
      </c>
      <c r="D114" s="0" t="s">
        <v>6522</v>
      </c>
      <c r="E114" s="0" t="s">
        <v>6523</v>
      </c>
      <c r="F114" s="0" t="s">
        <v>6255</v>
      </c>
      <c r="G114" s="0" t="s">
        <v>6524</v>
      </c>
    </row>
    <row customHeight="1" ht="11.25">
      <c r="A115" s="373" t="s">
        <v>14</v>
      </c>
      <c r="B115" s="0" t="s">
        <v>6519</v>
      </c>
      <c r="C115" s="0" t="s">
        <v>6520</v>
      </c>
      <c r="D115" s="0" t="s">
        <v>6525</v>
      </c>
      <c r="E115" s="0" t="s">
        <v>6526</v>
      </c>
      <c r="F115" s="0" t="s">
        <v>6252</v>
      </c>
      <c r="G115" s="0" t="s">
        <v>6527</v>
      </c>
    </row>
    <row customHeight="1" ht="11.25">
      <c r="A116" s="373" t="s">
        <v>14</v>
      </c>
      <c r="B116" s="0" t="s">
        <v>6519</v>
      </c>
      <c r="C116" s="0" t="s">
        <v>6520</v>
      </c>
      <c r="D116" s="0" t="s">
        <v>6528</v>
      </c>
      <c r="E116" s="0" t="s">
        <v>6529</v>
      </c>
      <c r="F116" s="0" t="s">
        <v>6258</v>
      </c>
      <c r="G116" s="0" t="s">
        <v>6530</v>
      </c>
    </row>
    <row customHeight="1" ht="11.25">
      <c r="A117" s="373" t="s">
        <v>14</v>
      </c>
      <c r="B117" s="0" t="s">
        <v>6519</v>
      </c>
      <c r="C117" s="0" t="s">
        <v>6520</v>
      </c>
      <c r="D117" s="0" t="s">
        <v>6531</v>
      </c>
      <c r="E117" s="0" t="s">
        <v>6532</v>
      </c>
      <c r="F117" s="0" t="s">
        <v>6258</v>
      </c>
      <c r="G117" s="0" t="s">
        <v>6533</v>
      </c>
    </row>
    <row customHeight="1" ht="11.25">
      <c r="A118" s="373" t="s">
        <v>14</v>
      </c>
      <c r="B118" s="0" t="s">
        <v>6519</v>
      </c>
      <c r="C118" s="0" t="s">
        <v>6520</v>
      </c>
      <c r="D118" s="0" t="s">
        <v>6534</v>
      </c>
      <c r="E118" s="0" t="s">
        <v>6535</v>
      </c>
      <c r="F118" s="0" t="s">
        <v>6258</v>
      </c>
      <c r="G118" s="0" t="s">
        <v>6536</v>
      </c>
    </row>
    <row customHeight="1" ht="11.25">
      <c r="A119" s="373" t="s">
        <v>14</v>
      </c>
      <c r="B119" s="0" t="s">
        <v>6519</v>
      </c>
      <c r="C119" s="0" t="s">
        <v>6520</v>
      </c>
      <c r="D119" s="0" t="s">
        <v>6537</v>
      </c>
      <c r="E119" s="0" t="s">
        <v>6538</v>
      </c>
      <c r="F119" s="0" t="s">
        <v>6258</v>
      </c>
      <c r="G119" s="0" t="s">
        <v>6539</v>
      </c>
    </row>
    <row customHeight="1" ht="11.25">
      <c r="A120" s="373" t="s">
        <v>14</v>
      </c>
      <c r="B120" s="0" t="s">
        <v>6519</v>
      </c>
      <c r="C120" s="0" t="s">
        <v>6520</v>
      </c>
      <c r="D120" s="0" t="s">
        <v>6540</v>
      </c>
      <c r="E120" s="0" t="s">
        <v>6541</v>
      </c>
      <c r="F120" s="0" t="s">
        <v>6258</v>
      </c>
      <c r="G120" s="0" t="s">
        <v>6542</v>
      </c>
    </row>
    <row customHeight="1" ht="11.25">
      <c r="A121" s="373" t="s">
        <v>14</v>
      </c>
      <c r="B121" s="0" t="s">
        <v>6519</v>
      </c>
      <c r="C121" s="0" t="s">
        <v>6520</v>
      </c>
      <c r="D121" s="0" t="s">
        <v>6543</v>
      </c>
      <c r="E121" s="0" t="s">
        <v>6544</v>
      </c>
      <c r="F121" s="0" t="s">
        <v>6258</v>
      </c>
      <c r="G121" s="0" t="s">
        <v>6545</v>
      </c>
    </row>
    <row customHeight="1" ht="11.25">
      <c r="A122" s="373" t="s">
        <v>14</v>
      </c>
      <c r="B122" s="0" t="s">
        <v>6546</v>
      </c>
      <c r="C122" s="0" t="s">
        <v>6547</v>
      </c>
      <c r="D122" s="0" t="s">
        <v>6546</v>
      </c>
      <c r="E122" s="0" t="s">
        <v>6547</v>
      </c>
      <c r="F122" s="0" t="s">
        <v>6244</v>
      </c>
      <c r="G122" s="0" t="s">
        <v>6548</v>
      </c>
    </row>
    <row customHeight="1" ht="11.25">
      <c r="A123" s="373" t="s">
        <v>14</v>
      </c>
      <c r="B123" s="0" t="s">
        <v>6549</v>
      </c>
      <c r="C123" s="0" t="s">
        <v>6550</v>
      </c>
      <c r="D123" s="0" t="s">
        <v>6549</v>
      </c>
      <c r="E123" s="0" t="s">
        <v>6550</v>
      </c>
      <c r="F123" s="0" t="s">
        <v>6249</v>
      </c>
      <c r="G123" s="0" t="s">
        <v>6551</v>
      </c>
    </row>
    <row customHeight="1" ht="11.25">
      <c r="A124" s="373" t="s">
        <v>14</v>
      </c>
      <c r="B124" s="0" t="s">
        <v>6549</v>
      </c>
      <c r="C124" s="0" t="s">
        <v>6550</v>
      </c>
      <c r="D124" s="0" t="s">
        <v>6552</v>
      </c>
      <c r="E124" s="0" t="s">
        <v>6553</v>
      </c>
      <c r="F124" s="0" t="s">
        <v>6255</v>
      </c>
      <c r="G124" s="0" t="s">
        <v>6554</v>
      </c>
    </row>
    <row customHeight="1" ht="11.25">
      <c r="A125" s="373" t="s">
        <v>14</v>
      </c>
      <c r="B125" s="0" t="s">
        <v>6549</v>
      </c>
      <c r="C125" s="0" t="s">
        <v>6550</v>
      </c>
      <c r="D125" s="0" t="s">
        <v>6555</v>
      </c>
      <c r="E125" s="0" t="s">
        <v>6556</v>
      </c>
      <c r="F125" s="0" t="s">
        <v>6252</v>
      </c>
      <c r="G125" s="0" t="s">
        <v>6557</v>
      </c>
    </row>
    <row customHeight="1" ht="11.25">
      <c r="A126" s="373" t="s">
        <v>14</v>
      </c>
      <c r="B126" s="0" t="s">
        <v>6549</v>
      </c>
      <c r="C126" s="0" t="s">
        <v>6550</v>
      </c>
      <c r="D126" s="0" t="s">
        <v>6558</v>
      </c>
      <c r="E126" s="0" t="s">
        <v>6559</v>
      </c>
      <c r="F126" s="0" t="s">
        <v>6255</v>
      </c>
      <c r="G126" s="0" t="s">
        <v>6560</v>
      </c>
    </row>
    <row customHeight="1" ht="11.25">
      <c r="A127" s="373" t="s">
        <v>14</v>
      </c>
      <c r="B127" s="0" t="s">
        <v>6549</v>
      </c>
      <c r="C127" s="0" t="s">
        <v>6550</v>
      </c>
      <c r="D127" s="0" t="s">
        <v>6561</v>
      </c>
      <c r="E127" s="0" t="s">
        <v>6562</v>
      </c>
      <c r="F127" s="0" t="s">
        <v>6255</v>
      </c>
      <c r="G127" s="0" t="s">
        <v>6563</v>
      </c>
    </row>
    <row customHeight="1" ht="11.25">
      <c r="A128" s="373" t="s">
        <v>14</v>
      </c>
      <c r="B128" s="0" t="s">
        <v>6549</v>
      </c>
      <c r="C128" s="0" t="s">
        <v>6550</v>
      </c>
      <c r="D128" s="0" t="s">
        <v>6564</v>
      </c>
      <c r="E128" s="0" t="s">
        <v>6565</v>
      </c>
      <c r="F128" s="0" t="s">
        <v>6255</v>
      </c>
      <c r="G128" s="0" t="s">
        <v>6566</v>
      </c>
    </row>
    <row customHeight="1" ht="11.25">
      <c r="A129" s="373" t="s">
        <v>14</v>
      </c>
      <c r="B129" s="0" t="s">
        <v>6567</v>
      </c>
      <c r="C129" s="0" t="s">
        <v>6568</v>
      </c>
      <c r="D129" s="0" t="s">
        <v>6567</v>
      </c>
      <c r="E129" s="0" t="s">
        <v>6568</v>
      </c>
      <c r="F129" s="0" t="s">
        <v>6244</v>
      </c>
      <c r="G129" s="0" t="s">
        <v>6569</v>
      </c>
    </row>
    <row customHeight="1" ht="11.25">
      <c r="A130" s="373" t="s">
        <v>14</v>
      </c>
      <c r="B130" s="0" t="s">
        <v>6570</v>
      </c>
      <c r="C130" s="0" t="s">
        <v>6571</v>
      </c>
      <c r="D130" s="0" t="s">
        <v>6570</v>
      </c>
      <c r="E130" s="0" t="s">
        <v>6571</v>
      </c>
      <c r="F130" s="0" t="s">
        <v>6244</v>
      </c>
      <c r="G130" s="0" t="s">
        <v>6572</v>
      </c>
    </row>
    <row customHeight="1" ht="11.25">
      <c r="A131" s="373" t="s">
        <v>14</v>
      </c>
      <c r="B131" s="0" t="s">
        <v>6573</v>
      </c>
      <c r="C131" s="0" t="s">
        <v>6574</v>
      </c>
      <c r="D131" s="0" t="s">
        <v>6573</v>
      </c>
      <c r="E131" s="0" t="s">
        <v>6574</v>
      </c>
      <c r="F131" s="0" t="s">
        <v>6249</v>
      </c>
      <c r="G131" s="0" t="s">
        <v>6575</v>
      </c>
    </row>
    <row customHeight="1" ht="11.25">
      <c r="A132" s="373" t="s">
        <v>14</v>
      </c>
      <c r="B132" s="0" t="s">
        <v>6573</v>
      </c>
      <c r="C132" s="0" t="s">
        <v>6574</v>
      </c>
      <c r="D132" s="0" t="s">
        <v>6576</v>
      </c>
      <c r="E132" s="0" t="s">
        <v>6577</v>
      </c>
      <c r="F132" s="0" t="s">
        <v>6252</v>
      </c>
      <c r="G132" s="0" t="s">
        <v>6578</v>
      </c>
    </row>
    <row customHeight="1" ht="11.25">
      <c r="A133" s="373" t="s">
        <v>14</v>
      </c>
      <c r="B133" s="0" t="s">
        <v>6573</v>
      </c>
      <c r="C133" s="0" t="s">
        <v>6574</v>
      </c>
      <c r="D133" s="0" t="s">
        <v>6579</v>
      </c>
      <c r="E133" s="0" t="s">
        <v>6580</v>
      </c>
      <c r="F133" s="0" t="s">
        <v>6255</v>
      </c>
      <c r="G133" s="0" t="s">
        <v>6581</v>
      </c>
    </row>
    <row customHeight="1" ht="11.25">
      <c r="A134" s="373" t="s">
        <v>14</v>
      </c>
      <c r="B134" s="0" t="s">
        <v>6573</v>
      </c>
      <c r="C134" s="0" t="s">
        <v>6574</v>
      </c>
      <c r="D134" s="0" t="s">
        <v>6582</v>
      </c>
      <c r="E134" s="0" t="s">
        <v>6583</v>
      </c>
      <c r="F134" s="0" t="s">
        <v>6258</v>
      </c>
      <c r="G134" s="0" t="s">
        <v>6584</v>
      </c>
    </row>
    <row customHeight="1" ht="11.25">
      <c r="A135" s="373" t="s">
        <v>14</v>
      </c>
      <c r="B135" s="0" t="s">
        <v>6573</v>
      </c>
      <c r="C135" s="0" t="s">
        <v>6574</v>
      </c>
      <c r="D135" s="0" t="s">
        <v>6585</v>
      </c>
      <c r="E135" s="0" t="s">
        <v>6586</v>
      </c>
      <c r="F135" s="0" t="s">
        <v>6258</v>
      </c>
      <c r="G135" s="0" t="s">
        <v>6587</v>
      </c>
    </row>
    <row customHeight="1" ht="11.25">
      <c r="A136" s="373" t="s">
        <v>14</v>
      </c>
      <c r="B136" s="0" t="s">
        <v>6573</v>
      </c>
      <c r="C136" s="0" t="s">
        <v>6574</v>
      </c>
      <c r="D136" s="0" t="s">
        <v>6588</v>
      </c>
      <c r="E136" s="0" t="s">
        <v>6589</v>
      </c>
      <c r="F136" s="0" t="s">
        <v>6258</v>
      </c>
      <c r="G136" s="0" t="s">
        <v>6590</v>
      </c>
    </row>
    <row customHeight="1" ht="11.25">
      <c r="A137" s="373" t="s">
        <v>14</v>
      </c>
      <c r="B137" s="0" t="s">
        <v>6573</v>
      </c>
      <c r="C137" s="0" t="s">
        <v>6574</v>
      </c>
      <c r="D137" s="0" t="s">
        <v>6591</v>
      </c>
      <c r="E137" s="0" t="s">
        <v>6592</v>
      </c>
      <c r="F137" s="0" t="s">
        <v>6258</v>
      </c>
      <c r="G137" s="0" t="s">
        <v>6593</v>
      </c>
    </row>
    <row customHeight="1" ht="11.25">
      <c r="A138" s="373" t="s">
        <v>14</v>
      </c>
      <c r="B138" s="0" t="s">
        <v>6573</v>
      </c>
      <c r="C138" s="0" t="s">
        <v>6574</v>
      </c>
      <c r="D138" s="0" t="s">
        <v>6594</v>
      </c>
      <c r="E138" s="0" t="s">
        <v>6595</v>
      </c>
      <c r="F138" s="0" t="s">
        <v>6258</v>
      </c>
      <c r="G138" s="0" t="s">
        <v>6596</v>
      </c>
    </row>
    <row customHeight="1" ht="11.25">
      <c r="A139" s="373" t="s">
        <v>14</v>
      </c>
      <c r="B139" s="0" t="s">
        <v>6573</v>
      </c>
      <c r="C139" s="0" t="s">
        <v>6574</v>
      </c>
      <c r="D139" s="0" t="s">
        <v>6597</v>
      </c>
      <c r="E139" s="0" t="s">
        <v>6598</v>
      </c>
      <c r="F139" s="0" t="s">
        <v>6258</v>
      </c>
      <c r="G139" s="0" t="s">
        <v>6599</v>
      </c>
    </row>
    <row customHeight="1" ht="11.25">
      <c r="A140" s="373" t="s">
        <v>14</v>
      </c>
      <c r="B140" s="0" t="s">
        <v>6573</v>
      </c>
      <c r="C140" s="0" t="s">
        <v>6574</v>
      </c>
      <c r="D140" s="0" t="s">
        <v>6600</v>
      </c>
      <c r="E140" s="0" t="s">
        <v>6601</v>
      </c>
      <c r="F140" s="0" t="s">
        <v>6258</v>
      </c>
      <c r="G140" s="0" t="s">
        <v>6602</v>
      </c>
    </row>
    <row customHeight="1" ht="11.25">
      <c r="A141" s="373" t="s">
        <v>14</v>
      </c>
      <c r="B141" s="0" t="s">
        <v>6573</v>
      </c>
      <c r="C141" s="0" t="s">
        <v>6574</v>
      </c>
      <c r="D141" s="0" t="s">
        <v>6603</v>
      </c>
      <c r="E141" s="0" t="s">
        <v>6604</v>
      </c>
      <c r="F141" s="0" t="s">
        <v>6258</v>
      </c>
      <c r="G141" s="0" t="s">
        <v>6605</v>
      </c>
    </row>
    <row customHeight="1" ht="11.25">
      <c r="A142" s="373" t="s">
        <v>14</v>
      </c>
      <c r="B142" s="0" t="s">
        <v>6573</v>
      </c>
      <c r="C142" s="0" t="s">
        <v>6574</v>
      </c>
      <c r="D142" s="0" t="s">
        <v>6606</v>
      </c>
      <c r="E142" s="0" t="s">
        <v>6607</v>
      </c>
      <c r="F142" s="0" t="s">
        <v>6258</v>
      </c>
      <c r="G142" s="0" t="s">
        <v>6608</v>
      </c>
    </row>
    <row customHeight="1" ht="11.25">
      <c r="A143" s="373" t="s">
        <v>14</v>
      </c>
      <c r="B143" s="0" t="s">
        <v>6609</v>
      </c>
      <c r="C143" s="0" t="s">
        <v>6610</v>
      </c>
      <c r="D143" s="0" t="s">
        <v>6609</v>
      </c>
      <c r="E143" s="0" t="s">
        <v>6610</v>
      </c>
      <c r="F143" s="0" t="s">
        <v>6249</v>
      </c>
      <c r="G143" s="0" t="s">
        <v>6611</v>
      </c>
    </row>
    <row customHeight="1" ht="11.25">
      <c r="A144" s="373" t="s">
        <v>14</v>
      </c>
      <c r="B144" s="0" t="s">
        <v>6609</v>
      </c>
      <c r="C144" s="0" t="s">
        <v>6610</v>
      </c>
      <c r="D144" s="0" t="s">
        <v>6612</v>
      </c>
      <c r="E144" s="0" t="s">
        <v>6613</v>
      </c>
      <c r="F144" s="0" t="s">
        <v>6252</v>
      </c>
      <c r="G144" s="0" t="s">
        <v>6614</v>
      </c>
    </row>
    <row customHeight="1" ht="11.25">
      <c r="A145" s="373" t="s">
        <v>14</v>
      </c>
      <c r="B145" s="0" t="s">
        <v>6609</v>
      </c>
      <c r="C145" s="0" t="s">
        <v>6610</v>
      </c>
      <c r="D145" s="0" t="s">
        <v>6615</v>
      </c>
      <c r="E145" s="0" t="s">
        <v>6616</v>
      </c>
      <c r="F145" s="0" t="s">
        <v>6255</v>
      </c>
      <c r="G145" s="0" t="s">
        <v>6617</v>
      </c>
    </row>
    <row customHeight="1" ht="11.25">
      <c r="A146" s="373" t="s">
        <v>14</v>
      </c>
      <c r="B146" s="0" t="s">
        <v>6609</v>
      </c>
      <c r="C146" s="0" t="s">
        <v>6610</v>
      </c>
      <c r="D146" s="0" t="s">
        <v>6618</v>
      </c>
      <c r="E146" s="0" t="s">
        <v>6619</v>
      </c>
      <c r="F146" s="0" t="s">
        <v>6258</v>
      </c>
      <c r="G146" s="0" t="s">
        <v>6620</v>
      </c>
    </row>
    <row customHeight="1" ht="11.25">
      <c r="A147" s="373" t="s">
        <v>14</v>
      </c>
      <c r="B147" s="0" t="s">
        <v>6621</v>
      </c>
      <c r="C147" s="0" t="s">
        <v>6622</v>
      </c>
      <c r="D147" s="0" t="s">
        <v>6621</v>
      </c>
      <c r="E147" s="0" t="s">
        <v>6622</v>
      </c>
      <c r="F147" s="0" t="s">
        <v>6244</v>
      </c>
      <c r="G147" s="0" t="s">
        <v>6623</v>
      </c>
    </row>
    <row customHeight="1" ht="11.25">
      <c r="A148" s="373" t="s">
        <v>14</v>
      </c>
      <c r="B148" s="0" t="s">
        <v>6624</v>
      </c>
      <c r="C148" s="0" t="s">
        <v>6625</v>
      </c>
      <c r="D148" s="0" t="s">
        <v>6626</v>
      </c>
      <c r="E148" s="0" t="s">
        <v>6627</v>
      </c>
      <c r="F148" s="0" t="s">
        <v>6252</v>
      </c>
      <c r="G148" s="0" t="s">
        <v>6628</v>
      </c>
    </row>
    <row customHeight="1" ht="11.25">
      <c r="A149" s="373" t="s">
        <v>14</v>
      </c>
      <c r="B149" s="0" t="s">
        <v>6624</v>
      </c>
      <c r="C149" s="0" t="s">
        <v>6625</v>
      </c>
      <c r="D149" s="0" t="s">
        <v>6624</v>
      </c>
      <c r="E149" s="0" t="s">
        <v>6625</v>
      </c>
      <c r="F149" s="0" t="s">
        <v>6249</v>
      </c>
      <c r="G149" s="0" t="s">
        <v>6629</v>
      </c>
    </row>
    <row customHeight="1" ht="11.25">
      <c r="A150" s="373" t="s">
        <v>14</v>
      </c>
      <c r="B150" s="0" t="s">
        <v>6624</v>
      </c>
      <c r="C150" s="0" t="s">
        <v>6625</v>
      </c>
      <c r="D150" s="0" t="s">
        <v>6630</v>
      </c>
      <c r="E150" s="0" t="s">
        <v>6631</v>
      </c>
      <c r="F150" s="0" t="s">
        <v>6252</v>
      </c>
      <c r="G150" s="0" t="s">
        <v>6632</v>
      </c>
    </row>
    <row customHeight="1" ht="11.25">
      <c r="A151" s="373" t="s">
        <v>14</v>
      </c>
      <c r="B151" s="0" t="s">
        <v>6624</v>
      </c>
      <c r="C151" s="0" t="s">
        <v>6625</v>
      </c>
      <c r="D151" s="0" t="s">
        <v>6633</v>
      </c>
      <c r="E151" s="0" t="s">
        <v>6634</v>
      </c>
      <c r="F151" s="0" t="s">
        <v>6252</v>
      </c>
      <c r="G151" s="0" t="s">
        <v>6635</v>
      </c>
    </row>
    <row customHeight="1" ht="11.25">
      <c r="A152" s="373" t="s">
        <v>14</v>
      </c>
      <c r="B152" s="0" t="s">
        <v>6624</v>
      </c>
      <c r="C152" s="0" t="s">
        <v>6625</v>
      </c>
      <c r="D152" s="0" t="s">
        <v>6636</v>
      </c>
      <c r="E152" s="0" t="s">
        <v>6637</v>
      </c>
      <c r="F152" s="0" t="s">
        <v>6255</v>
      </c>
      <c r="G152" s="0" t="s">
        <v>6638</v>
      </c>
    </row>
    <row customHeight="1" ht="11.25">
      <c r="A153" s="373" t="s">
        <v>14</v>
      </c>
      <c r="B153" s="0" t="s">
        <v>6624</v>
      </c>
      <c r="C153" s="0" t="s">
        <v>6625</v>
      </c>
      <c r="D153" s="0" t="s">
        <v>6639</v>
      </c>
      <c r="E153" s="0" t="s">
        <v>6640</v>
      </c>
      <c r="F153" s="0" t="s">
        <v>6255</v>
      </c>
      <c r="G153" s="0" t="s">
        <v>6641</v>
      </c>
    </row>
    <row customHeight="1" ht="11.25">
      <c r="A154" s="373" t="s">
        <v>14</v>
      </c>
      <c r="B154" s="0" t="s">
        <v>6624</v>
      </c>
      <c r="C154" s="0" t="s">
        <v>6625</v>
      </c>
      <c r="D154" s="0" t="s">
        <v>6642</v>
      </c>
      <c r="E154" s="0" t="s">
        <v>6643</v>
      </c>
      <c r="F154" s="0" t="s">
        <v>6258</v>
      </c>
      <c r="G154" s="0" t="s">
        <v>6644</v>
      </c>
    </row>
    <row customHeight="1" ht="11.25">
      <c r="A155" s="373" t="s">
        <v>14</v>
      </c>
      <c r="B155" s="0" t="s">
        <v>6624</v>
      </c>
      <c r="C155" s="0" t="s">
        <v>6625</v>
      </c>
      <c r="D155" s="0" t="s">
        <v>6645</v>
      </c>
      <c r="E155" s="0" t="s">
        <v>6646</v>
      </c>
      <c r="F155" s="0" t="s">
        <v>6258</v>
      </c>
      <c r="G155" s="0" t="s">
        <v>6647</v>
      </c>
    </row>
    <row customHeight="1" ht="11.25">
      <c r="A156" s="373" t="s">
        <v>14</v>
      </c>
      <c r="B156" s="0" t="s">
        <v>6624</v>
      </c>
      <c r="C156" s="0" t="s">
        <v>6625</v>
      </c>
      <c r="D156" s="0" t="s">
        <v>6648</v>
      </c>
      <c r="E156" s="0" t="s">
        <v>6649</v>
      </c>
      <c r="F156" s="0" t="s">
        <v>6258</v>
      </c>
      <c r="G156" s="0" t="s">
        <v>6650</v>
      </c>
    </row>
    <row customHeight="1" ht="11.25">
      <c r="A157" s="373" t="s">
        <v>14</v>
      </c>
      <c r="B157" s="0" t="s">
        <v>6624</v>
      </c>
      <c r="C157" s="0" t="s">
        <v>6625</v>
      </c>
      <c r="D157" s="0" t="s">
        <v>6651</v>
      </c>
      <c r="E157" s="0" t="s">
        <v>6652</v>
      </c>
      <c r="F157" s="0" t="s">
        <v>6258</v>
      </c>
      <c r="G157" s="0" t="s">
        <v>6653</v>
      </c>
    </row>
    <row customHeight="1" ht="11.25">
      <c r="A158" s="373" t="s">
        <v>14</v>
      </c>
      <c r="B158" s="0" t="s">
        <v>6654</v>
      </c>
      <c r="C158" s="0" t="s">
        <v>6655</v>
      </c>
      <c r="D158" s="0" t="s">
        <v>6654</v>
      </c>
      <c r="E158" s="0" t="s">
        <v>6655</v>
      </c>
      <c r="F158" s="0" t="s">
        <v>6249</v>
      </c>
      <c r="G158" s="0" t="s">
        <v>6656</v>
      </c>
    </row>
    <row customHeight="1" ht="11.25">
      <c r="A159" s="373" t="s">
        <v>14</v>
      </c>
      <c r="B159" s="0" t="s">
        <v>6654</v>
      </c>
      <c r="C159" s="0" t="s">
        <v>6655</v>
      </c>
      <c r="D159" s="0" t="s">
        <v>6657</v>
      </c>
      <c r="E159" s="0" t="s">
        <v>6658</v>
      </c>
      <c r="F159" s="0" t="s">
        <v>6252</v>
      </c>
      <c r="G159" s="0" t="s">
        <v>6659</v>
      </c>
    </row>
    <row customHeight="1" ht="11.25">
      <c r="A160" s="373" t="s">
        <v>14</v>
      </c>
      <c r="B160" s="0" t="s">
        <v>6654</v>
      </c>
      <c r="C160" s="0" t="s">
        <v>6655</v>
      </c>
      <c r="D160" s="0" t="s">
        <v>6660</v>
      </c>
      <c r="E160" s="0" t="s">
        <v>6661</v>
      </c>
      <c r="F160" s="0" t="s">
        <v>6255</v>
      </c>
      <c r="G160" s="0" t="s">
        <v>6662</v>
      </c>
    </row>
    <row customHeight="1" ht="11.25">
      <c r="A161" s="373" t="s">
        <v>14</v>
      </c>
      <c r="B161" s="0" t="s">
        <v>6654</v>
      </c>
      <c r="C161" s="0" t="s">
        <v>6655</v>
      </c>
      <c r="D161" s="0" t="s">
        <v>6663</v>
      </c>
      <c r="E161" s="0" t="s">
        <v>6664</v>
      </c>
      <c r="F161" s="0" t="s">
        <v>6252</v>
      </c>
      <c r="G161" s="0" t="s">
        <v>6665</v>
      </c>
    </row>
    <row customHeight="1" ht="11.25">
      <c r="A162" s="373" t="s">
        <v>14</v>
      </c>
      <c r="B162" s="0" t="s">
        <v>6654</v>
      </c>
      <c r="C162" s="0" t="s">
        <v>6655</v>
      </c>
      <c r="D162" s="0" t="s">
        <v>6666</v>
      </c>
      <c r="E162" s="0" t="s">
        <v>6667</v>
      </c>
      <c r="F162" s="0" t="s">
        <v>6252</v>
      </c>
      <c r="G162" s="0" t="s">
        <v>6668</v>
      </c>
    </row>
    <row customHeight="1" ht="11.25">
      <c r="A163" s="373" t="s">
        <v>14</v>
      </c>
      <c r="B163" s="0" t="s">
        <v>6654</v>
      </c>
      <c r="C163" s="0" t="s">
        <v>6655</v>
      </c>
      <c r="D163" s="0" t="s">
        <v>6669</v>
      </c>
      <c r="E163" s="0" t="s">
        <v>6670</v>
      </c>
      <c r="F163" s="0" t="s">
        <v>6255</v>
      </c>
      <c r="G163" s="0" t="s">
        <v>6671</v>
      </c>
    </row>
    <row customHeight="1" ht="11.25">
      <c r="A164" s="373" t="s">
        <v>14</v>
      </c>
      <c r="B164" s="0" t="s">
        <v>6654</v>
      </c>
      <c r="C164" s="0" t="s">
        <v>6655</v>
      </c>
      <c r="D164" s="0" t="s">
        <v>6672</v>
      </c>
      <c r="E164" s="0" t="s">
        <v>6673</v>
      </c>
      <c r="F164" s="0" t="s">
        <v>6258</v>
      </c>
      <c r="G164" s="0" t="s">
        <v>6674</v>
      </c>
    </row>
    <row customHeight="1" ht="11.25">
      <c r="A165" s="373" t="s">
        <v>14</v>
      </c>
      <c r="B165" s="0" t="s">
        <v>6654</v>
      </c>
      <c r="C165" s="0" t="s">
        <v>6655</v>
      </c>
      <c r="D165" s="0" t="s">
        <v>6675</v>
      </c>
      <c r="E165" s="0" t="s">
        <v>6676</v>
      </c>
      <c r="F165" s="0" t="s">
        <v>6258</v>
      </c>
      <c r="G165" s="0" t="s">
        <v>6677</v>
      </c>
    </row>
    <row customHeight="1" ht="11.25">
      <c r="A166" s="373" t="s">
        <v>14</v>
      </c>
      <c r="B166" s="0" t="s">
        <v>6654</v>
      </c>
      <c r="C166" s="0" t="s">
        <v>6655</v>
      </c>
      <c r="D166" s="0" t="s">
        <v>6678</v>
      </c>
      <c r="E166" s="0" t="s">
        <v>6679</v>
      </c>
      <c r="F166" s="0" t="s">
        <v>6258</v>
      </c>
      <c r="G166" s="0" t="s">
        <v>6680</v>
      </c>
    </row>
    <row customHeight="1" ht="11.25">
      <c r="A167" s="373" t="s">
        <v>14</v>
      </c>
      <c r="B167" s="0" t="s">
        <v>6654</v>
      </c>
      <c r="C167" s="0" t="s">
        <v>6655</v>
      </c>
      <c r="D167" s="0" t="s">
        <v>6681</v>
      </c>
      <c r="E167" s="0" t="s">
        <v>6682</v>
      </c>
      <c r="F167" s="0" t="s">
        <v>6258</v>
      </c>
      <c r="G167" s="0" t="s">
        <v>6683</v>
      </c>
    </row>
    <row customHeight="1" ht="11.25">
      <c r="A168" s="373" t="s">
        <v>14</v>
      </c>
      <c r="B168" s="0" t="s">
        <v>6654</v>
      </c>
      <c r="C168" s="0" t="s">
        <v>6655</v>
      </c>
      <c r="D168" s="0" t="s">
        <v>6684</v>
      </c>
      <c r="E168" s="0" t="s">
        <v>6685</v>
      </c>
      <c r="F168" s="0" t="s">
        <v>6258</v>
      </c>
      <c r="G168" s="0" t="s">
        <v>6686</v>
      </c>
    </row>
    <row customHeight="1" ht="11.25">
      <c r="A169" s="373" t="s">
        <v>14</v>
      </c>
      <c r="B169" s="0" t="s">
        <v>6687</v>
      </c>
      <c r="C169" s="0" t="s">
        <v>6688</v>
      </c>
      <c r="D169" s="0" t="s">
        <v>6687</v>
      </c>
      <c r="E169" s="0" t="s">
        <v>6688</v>
      </c>
      <c r="F169" s="0" t="s">
        <v>6244</v>
      </c>
      <c r="G169" s="0" t="s">
        <v>6689</v>
      </c>
    </row>
    <row customHeight="1" ht="11.25">
      <c r="A170" s="373" t="s">
        <v>14</v>
      </c>
      <c r="B170" s="0" t="s">
        <v>6690</v>
      </c>
      <c r="C170" s="0" t="s">
        <v>6691</v>
      </c>
      <c r="D170" s="0" t="s">
        <v>6690</v>
      </c>
      <c r="E170" s="0" t="s">
        <v>6691</v>
      </c>
      <c r="F170" s="0" t="s">
        <v>6249</v>
      </c>
      <c r="G170" s="0" t="s">
        <v>6692</v>
      </c>
    </row>
    <row customHeight="1" ht="11.25">
      <c r="A171" s="373" t="s">
        <v>14</v>
      </c>
      <c r="B171" s="0" t="s">
        <v>6690</v>
      </c>
      <c r="C171" s="0" t="s">
        <v>6691</v>
      </c>
      <c r="D171" s="0" t="s">
        <v>6693</v>
      </c>
      <c r="E171" s="0" t="s">
        <v>6694</v>
      </c>
      <c r="F171" s="0" t="s">
        <v>6255</v>
      </c>
      <c r="G171" s="0" t="s">
        <v>6695</v>
      </c>
    </row>
    <row customHeight="1" ht="11.25">
      <c r="A172" s="373" t="s">
        <v>14</v>
      </c>
      <c r="B172" s="0" t="s">
        <v>6690</v>
      </c>
      <c r="C172" s="0" t="s">
        <v>6691</v>
      </c>
      <c r="D172" s="0" t="s">
        <v>6696</v>
      </c>
      <c r="E172" s="0" t="s">
        <v>6697</v>
      </c>
      <c r="F172" s="0" t="s">
        <v>6252</v>
      </c>
      <c r="G172" s="0" t="s">
        <v>6698</v>
      </c>
    </row>
    <row customHeight="1" ht="11.25">
      <c r="A173" s="373" t="s">
        <v>14</v>
      </c>
      <c r="B173" s="0" t="s">
        <v>6690</v>
      </c>
      <c r="C173" s="0" t="s">
        <v>6691</v>
      </c>
      <c r="D173" s="0" t="s">
        <v>6699</v>
      </c>
      <c r="E173" s="0" t="s">
        <v>6700</v>
      </c>
      <c r="F173" s="0" t="s">
        <v>6255</v>
      </c>
      <c r="G173" s="0" t="s">
        <v>6701</v>
      </c>
    </row>
    <row customHeight="1" ht="11.25">
      <c r="A174" s="373" t="s">
        <v>14</v>
      </c>
      <c r="B174" s="0" t="s">
        <v>6690</v>
      </c>
      <c r="C174" s="0" t="s">
        <v>6691</v>
      </c>
      <c r="D174" s="0" t="s">
        <v>6702</v>
      </c>
      <c r="E174" s="0" t="s">
        <v>6703</v>
      </c>
      <c r="F174" s="0" t="s">
        <v>6252</v>
      </c>
      <c r="G174" s="0" t="s">
        <v>6704</v>
      </c>
    </row>
    <row customHeight="1" ht="11.25">
      <c r="A175" s="373" t="s">
        <v>14</v>
      </c>
      <c r="B175" s="0" t="s">
        <v>6690</v>
      </c>
      <c r="C175" s="0" t="s">
        <v>6691</v>
      </c>
      <c r="D175" s="0" t="s">
        <v>6705</v>
      </c>
      <c r="E175" s="0" t="s">
        <v>6706</v>
      </c>
      <c r="F175" s="0" t="s">
        <v>6255</v>
      </c>
      <c r="G175" s="0" t="s">
        <v>6707</v>
      </c>
    </row>
    <row customHeight="1" ht="11.25">
      <c r="A176" s="373" t="s">
        <v>14</v>
      </c>
      <c r="B176" s="0" t="s">
        <v>6690</v>
      </c>
      <c r="C176" s="0" t="s">
        <v>6691</v>
      </c>
      <c r="D176" s="0" t="s">
        <v>6708</v>
      </c>
      <c r="E176" s="0" t="s">
        <v>6709</v>
      </c>
      <c r="F176" s="0" t="s">
        <v>6255</v>
      </c>
      <c r="G176" s="0" t="s">
        <v>6710</v>
      </c>
    </row>
    <row customHeight="1" ht="11.25">
      <c r="A177" s="373" t="s">
        <v>14</v>
      </c>
      <c r="B177" s="0" t="s">
        <v>6690</v>
      </c>
      <c r="C177" s="0" t="s">
        <v>6691</v>
      </c>
      <c r="D177" s="0" t="s">
        <v>6711</v>
      </c>
      <c r="E177" s="0" t="s">
        <v>6712</v>
      </c>
      <c r="F177" s="0" t="s">
        <v>6252</v>
      </c>
      <c r="G177" s="0" t="s">
        <v>6713</v>
      </c>
    </row>
    <row customHeight="1" ht="11.25">
      <c r="A178" s="373" t="s">
        <v>14</v>
      </c>
      <c r="B178" s="0" t="s">
        <v>6690</v>
      </c>
      <c r="C178" s="0" t="s">
        <v>6691</v>
      </c>
      <c r="D178" s="0" t="s">
        <v>6714</v>
      </c>
      <c r="E178" s="0" t="s">
        <v>6715</v>
      </c>
      <c r="F178" s="0" t="s">
        <v>6258</v>
      </c>
      <c r="G178" s="0" t="s">
        <v>6716</v>
      </c>
    </row>
    <row customHeight="1" ht="11.25">
      <c r="A179" s="373" t="s">
        <v>14</v>
      </c>
      <c r="B179" s="0" t="s">
        <v>6690</v>
      </c>
      <c r="C179" s="0" t="s">
        <v>6691</v>
      </c>
      <c r="D179" s="0" t="s">
        <v>6717</v>
      </c>
      <c r="E179" s="0" t="s">
        <v>6718</v>
      </c>
      <c r="F179" s="0" t="s">
        <v>6258</v>
      </c>
      <c r="G179" s="0" t="s">
        <v>6719</v>
      </c>
    </row>
    <row customHeight="1" ht="11.25">
      <c r="A180" s="373" t="s">
        <v>14</v>
      </c>
      <c r="B180" s="0" t="s">
        <v>6690</v>
      </c>
      <c r="C180" s="0" t="s">
        <v>6691</v>
      </c>
      <c r="D180" s="0" t="s">
        <v>6720</v>
      </c>
      <c r="E180" s="0" t="s">
        <v>6721</v>
      </c>
      <c r="F180" s="0" t="s">
        <v>6258</v>
      </c>
      <c r="G180" s="0" t="s">
        <v>6722</v>
      </c>
    </row>
    <row customHeight="1" ht="11.25">
      <c r="A181" s="373" t="s">
        <v>14</v>
      </c>
      <c r="B181" s="0" t="s">
        <v>6690</v>
      </c>
      <c r="C181" s="0" t="s">
        <v>6691</v>
      </c>
      <c r="D181" s="0" t="s">
        <v>6723</v>
      </c>
      <c r="E181" s="0" t="s">
        <v>6724</v>
      </c>
      <c r="F181" s="0" t="s">
        <v>6258</v>
      </c>
      <c r="G181" s="0" t="s">
        <v>6725</v>
      </c>
    </row>
    <row customHeight="1" ht="11.25">
      <c r="A182" s="373" t="s">
        <v>14</v>
      </c>
      <c r="B182" s="0" t="s">
        <v>6690</v>
      </c>
      <c r="C182" s="0" t="s">
        <v>6691</v>
      </c>
      <c r="D182" s="0" t="s">
        <v>6726</v>
      </c>
      <c r="E182" s="0" t="s">
        <v>6727</v>
      </c>
      <c r="F182" s="0" t="s">
        <v>6258</v>
      </c>
      <c r="G182" s="0" t="s">
        <v>6728</v>
      </c>
    </row>
    <row customHeight="1" ht="11.25">
      <c r="A183" s="373" t="s">
        <v>14</v>
      </c>
      <c r="B183" s="0" t="s">
        <v>6690</v>
      </c>
      <c r="C183" s="0" t="s">
        <v>6691</v>
      </c>
      <c r="D183" s="0" t="s">
        <v>6729</v>
      </c>
      <c r="E183" s="0" t="s">
        <v>6730</v>
      </c>
      <c r="F183" s="0" t="s">
        <v>6258</v>
      </c>
      <c r="G183" s="0" t="s">
        <v>6731</v>
      </c>
    </row>
    <row customHeight="1" ht="11.25">
      <c r="A184" s="373" t="s">
        <v>14</v>
      </c>
      <c r="B184" s="0" t="s">
        <v>6690</v>
      </c>
      <c r="C184" s="0" t="s">
        <v>6691</v>
      </c>
      <c r="D184" s="0" t="s">
        <v>6732</v>
      </c>
      <c r="E184" s="0" t="s">
        <v>6733</v>
      </c>
      <c r="F184" s="0" t="s">
        <v>6258</v>
      </c>
      <c r="G184" s="0" t="s">
        <v>6734</v>
      </c>
    </row>
    <row customHeight="1" ht="11.25">
      <c r="A185" s="373" t="s">
        <v>14</v>
      </c>
      <c r="B185" s="0" t="s">
        <v>6690</v>
      </c>
      <c r="C185" s="0" t="s">
        <v>6691</v>
      </c>
      <c r="D185" s="0" t="s">
        <v>6735</v>
      </c>
      <c r="E185" s="0" t="s">
        <v>6736</v>
      </c>
      <c r="F185" s="0" t="s">
        <v>6258</v>
      </c>
      <c r="G185" s="0" t="s">
        <v>6737</v>
      </c>
    </row>
    <row customHeight="1" ht="11.25">
      <c r="A186" s="373" t="s">
        <v>14</v>
      </c>
      <c r="B186" s="0" t="s">
        <v>6690</v>
      </c>
      <c r="C186" s="0" t="s">
        <v>6691</v>
      </c>
      <c r="D186" s="0" t="s">
        <v>6738</v>
      </c>
      <c r="E186" s="0" t="s">
        <v>6739</v>
      </c>
      <c r="F186" s="0" t="s">
        <v>6258</v>
      </c>
      <c r="G186" s="0" t="s">
        <v>6740</v>
      </c>
    </row>
    <row customHeight="1" ht="11.25">
      <c r="A187" s="373" t="s">
        <v>14</v>
      </c>
      <c r="B187" s="0" t="s">
        <v>6741</v>
      </c>
      <c r="C187" s="0" t="s">
        <v>6742</v>
      </c>
      <c r="D187" s="0" t="s">
        <v>6741</v>
      </c>
      <c r="E187" s="0" t="s">
        <v>6742</v>
      </c>
      <c r="F187" s="0" t="s">
        <v>6249</v>
      </c>
      <c r="G187" s="0" t="s">
        <v>6743</v>
      </c>
    </row>
    <row customHeight="1" ht="11.25">
      <c r="A188" s="373" t="s">
        <v>14</v>
      </c>
      <c r="B188" s="0" t="s">
        <v>6741</v>
      </c>
      <c r="C188" s="0" t="s">
        <v>6742</v>
      </c>
      <c r="D188" s="0" t="s">
        <v>6744</v>
      </c>
      <c r="E188" s="0" t="s">
        <v>6745</v>
      </c>
      <c r="F188" s="0" t="s">
        <v>6252</v>
      </c>
      <c r="G188" s="0" t="s">
        <v>6746</v>
      </c>
    </row>
    <row customHeight="1" ht="11.25">
      <c r="A189" s="373" t="s">
        <v>14</v>
      </c>
      <c r="B189" s="0" t="s">
        <v>6741</v>
      </c>
      <c r="C189" s="0" t="s">
        <v>6742</v>
      </c>
      <c r="D189" s="0" t="s">
        <v>6747</v>
      </c>
      <c r="E189" s="0" t="s">
        <v>6748</v>
      </c>
      <c r="F189" s="0" t="s">
        <v>6258</v>
      </c>
      <c r="G189" s="0" t="s">
        <v>6749</v>
      </c>
    </row>
    <row customHeight="1" ht="11.25">
      <c r="A190" s="373" t="s">
        <v>14</v>
      </c>
      <c r="B190" s="0" t="s">
        <v>6741</v>
      </c>
      <c r="C190" s="0" t="s">
        <v>6742</v>
      </c>
      <c r="D190" s="0" t="s">
        <v>6750</v>
      </c>
      <c r="E190" s="0" t="s">
        <v>6751</v>
      </c>
      <c r="F190" s="0" t="s">
        <v>6258</v>
      </c>
      <c r="G190" s="0" t="s">
        <v>6752</v>
      </c>
    </row>
    <row customHeight="1" ht="11.25">
      <c r="A191" s="373" t="s">
        <v>14</v>
      </c>
      <c r="B191" s="0" t="s">
        <v>6753</v>
      </c>
      <c r="C191" s="0" t="s">
        <v>6754</v>
      </c>
      <c r="D191" s="0" t="s">
        <v>6753</v>
      </c>
      <c r="E191" s="0" t="s">
        <v>6754</v>
      </c>
      <c r="F191" s="0" t="s">
        <v>6244</v>
      </c>
      <c r="G191" s="0" t="s">
        <v>6755</v>
      </c>
    </row>
    <row customHeight="1" ht="11.25">
      <c r="A192" s="373" t="s">
        <v>14</v>
      </c>
      <c r="B192" s="0" t="s">
        <v>6756</v>
      </c>
      <c r="C192" s="0" t="s">
        <v>6757</v>
      </c>
      <c r="D192" s="0" t="s">
        <v>6756</v>
      </c>
      <c r="E192" s="0" t="s">
        <v>6757</v>
      </c>
      <c r="F192" s="0" t="s">
        <v>6249</v>
      </c>
      <c r="G192" s="0" t="s">
        <v>6758</v>
      </c>
    </row>
    <row customHeight="1" ht="11.25">
      <c r="A193" s="373" t="s">
        <v>14</v>
      </c>
      <c r="B193" s="0" t="s">
        <v>6756</v>
      </c>
      <c r="C193" s="0" t="s">
        <v>6757</v>
      </c>
      <c r="D193" s="0" t="s">
        <v>6759</v>
      </c>
      <c r="E193" s="0" t="s">
        <v>6760</v>
      </c>
      <c r="F193" s="0" t="s">
        <v>6252</v>
      </c>
      <c r="G193" s="0" t="s">
        <v>6761</v>
      </c>
    </row>
    <row customHeight="1" ht="11.25">
      <c r="A194" s="373" t="s">
        <v>14</v>
      </c>
      <c r="B194" s="0" t="s">
        <v>6756</v>
      </c>
      <c r="C194" s="0" t="s">
        <v>6757</v>
      </c>
      <c r="D194" s="0" t="s">
        <v>6762</v>
      </c>
      <c r="E194" s="0" t="s">
        <v>6763</v>
      </c>
      <c r="F194" s="0" t="s">
        <v>6252</v>
      </c>
      <c r="G194" s="0" t="s">
        <v>6764</v>
      </c>
    </row>
    <row customHeight="1" ht="11.25">
      <c r="A195" s="373" t="s">
        <v>14</v>
      </c>
      <c r="B195" s="0" t="s">
        <v>6756</v>
      </c>
      <c r="C195" s="0" t="s">
        <v>6757</v>
      </c>
      <c r="D195" s="0" t="s">
        <v>6765</v>
      </c>
      <c r="E195" s="0" t="s">
        <v>6766</v>
      </c>
      <c r="F195" s="0" t="s">
        <v>6252</v>
      </c>
      <c r="G195" s="0" t="s">
        <v>6767</v>
      </c>
    </row>
    <row customHeight="1" ht="11.25">
      <c r="A196" s="373" t="s">
        <v>14</v>
      </c>
      <c r="B196" s="0" t="s">
        <v>6756</v>
      </c>
      <c r="C196" s="0" t="s">
        <v>6757</v>
      </c>
      <c r="D196" s="0" t="s">
        <v>6768</v>
      </c>
      <c r="E196" s="0" t="s">
        <v>6769</v>
      </c>
      <c r="F196" s="0" t="s">
        <v>6258</v>
      </c>
      <c r="G196" s="0" t="s">
        <v>6770</v>
      </c>
    </row>
    <row customHeight="1" ht="11.25">
      <c r="A197" s="373" t="s">
        <v>14</v>
      </c>
      <c r="B197" s="0" t="s">
        <v>6756</v>
      </c>
      <c r="C197" s="0" t="s">
        <v>6757</v>
      </c>
      <c r="D197" s="0" t="s">
        <v>6771</v>
      </c>
      <c r="E197" s="0" t="s">
        <v>6772</v>
      </c>
      <c r="F197" s="0" t="s">
        <v>6258</v>
      </c>
      <c r="G197" s="0" t="s">
        <v>6773</v>
      </c>
    </row>
    <row customHeight="1" ht="11.25">
      <c r="A198" s="373" t="s">
        <v>14</v>
      </c>
      <c r="B198" s="0" t="s">
        <v>6756</v>
      </c>
      <c r="C198" s="0" t="s">
        <v>6757</v>
      </c>
      <c r="D198" s="0" t="s">
        <v>6717</v>
      </c>
      <c r="E198" s="0" t="s">
        <v>6774</v>
      </c>
      <c r="F198" s="0" t="s">
        <v>6258</v>
      </c>
      <c r="G198" s="0" t="s">
        <v>6775</v>
      </c>
    </row>
    <row customHeight="1" ht="11.25">
      <c r="A199" s="373" t="s">
        <v>14</v>
      </c>
      <c r="B199" s="0" t="s">
        <v>6756</v>
      </c>
      <c r="C199" s="0" t="s">
        <v>6757</v>
      </c>
      <c r="D199" s="0" t="s">
        <v>6776</v>
      </c>
      <c r="E199" s="0" t="s">
        <v>6777</v>
      </c>
      <c r="F199" s="0" t="s">
        <v>6258</v>
      </c>
      <c r="G199" s="0" t="s">
        <v>6778</v>
      </c>
    </row>
    <row customHeight="1" ht="11.25">
      <c r="A200" s="373" t="s">
        <v>14</v>
      </c>
      <c r="B200" s="0" t="s">
        <v>6756</v>
      </c>
      <c r="C200" s="0" t="s">
        <v>6757</v>
      </c>
      <c r="D200" s="0" t="s">
        <v>6779</v>
      </c>
      <c r="E200" s="0" t="s">
        <v>6780</v>
      </c>
      <c r="F200" s="0" t="s">
        <v>6258</v>
      </c>
      <c r="G200" s="0" t="s">
        <v>6781</v>
      </c>
    </row>
    <row customHeight="1" ht="11.25">
      <c r="A201" s="373" t="s">
        <v>14</v>
      </c>
      <c r="B201" s="0" t="s">
        <v>6756</v>
      </c>
      <c r="C201" s="0" t="s">
        <v>6757</v>
      </c>
      <c r="D201" s="0" t="s">
        <v>6782</v>
      </c>
      <c r="E201" s="0" t="s">
        <v>6783</v>
      </c>
      <c r="F201" s="0" t="s">
        <v>6258</v>
      </c>
      <c r="G201" s="0" t="s">
        <v>6784</v>
      </c>
    </row>
    <row customHeight="1" ht="11.25">
      <c r="A202" s="373" t="s">
        <v>14</v>
      </c>
      <c r="B202" s="0" t="s">
        <v>6756</v>
      </c>
      <c r="C202" s="0" t="s">
        <v>6757</v>
      </c>
      <c r="D202" s="0" t="s">
        <v>6468</v>
      </c>
      <c r="E202" s="0" t="s">
        <v>6785</v>
      </c>
      <c r="F202" s="0" t="s">
        <v>6258</v>
      </c>
      <c r="G202" s="0" t="s">
        <v>6786</v>
      </c>
    </row>
    <row customHeight="1" ht="11.25">
      <c r="A203" s="373" t="s">
        <v>14</v>
      </c>
      <c r="B203" s="0" t="s">
        <v>6756</v>
      </c>
      <c r="C203" s="0" t="s">
        <v>6757</v>
      </c>
      <c r="D203" s="0" t="s">
        <v>6787</v>
      </c>
      <c r="E203" s="0" t="s">
        <v>6788</v>
      </c>
      <c r="F203" s="0" t="s">
        <v>6258</v>
      </c>
      <c r="G203" s="0" t="s">
        <v>6789</v>
      </c>
    </row>
    <row customHeight="1" ht="11.25">
      <c r="A204" s="373" t="s">
        <v>14</v>
      </c>
      <c r="B204" s="0" t="s">
        <v>6756</v>
      </c>
      <c r="C204" s="0" t="s">
        <v>6757</v>
      </c>
      <c r="D204" s="0" t="s">
        <v>6790</v>
      </c>
      <c r="E204" s="0" t="s">
        <v>6791</v>
      </c>
      <c r="F204" s="0" t="s">
        <v>6258</v>
      </c>
      <c r="G204" s="0" t="s">
        <v>6792</v>
      </c>
    </row>
    <row customHeight="1" ht="11.25">
      <c r="A205" s="373" t="s">
        <v>14</v>
      </c>
      <c r="B205" s="0" t="s">
        <v>6756</v>
      </c>
      <c r="C205" s="0" t="s">
        <v>6757</v>
      </c>
      <c r="D205" s="0" t="s">
        <v>6793</v>
      </c>
      <c r="E205" s="0" t="s">
        <v>6794</v>
      </c>
      <c r="F205" s="0" t="s">
        <v>6258</v>
      </c>
      <c r="G205" s="0" t="s">
        <v>6795</v>
      </c>
    </row>
    <row customHeight="1" ht="11.25">
      <c r="A206" s="373" t="s">
        <v>14</v>
      </c>
      <c r="B206" s="0" t="s">
        <v>6796</v>
      </c>
      <c r="C206" s="0" t="s">
        <v>6797</v>
      </c>
      <c r="D206" s="0" t="s">
        <v>6796</v>
      </c>
      <c r="E206" s="0" t="s">
        <v>6797</v>
      </c>
      <c r="F206" s="0" t="s">
        <v>6244</v>
      </c>
      <c r="G206" s="0" t="s">
        <v>6798</v>
      </c>
    </row>
    <row customHeight="1" ht="11.25">
      <c r="A207" s="373" t="s">
        <v>14</v>
      </c>
      <c r="B207" s="0" t="s">
        <v>6799</v>
      </c>
      <c r="C207" s="0" t="s">
        <v>6800</v>
      </c>
      <c r="D207" s="0" t="s">
        <v>6799</v>
      </c>
      <c r="E207" s="0" t="s">
        <v>6800</v>
      </c>
      <c r="F207" s="0" t="s">
        <v>6249</v>
      </c>
      <c r="G207" s="0" t="s">
        <v>6801</v>
      </c>
    </row>
    <row customHeight="1" ht="11.25">
      <c r="A208" s="373" t="s">
        <v>14</v>
      </c>
      <c r="B208" s="0" t="s">
        <v>6799</v>
      </c>
      <c r="C208" s="0" t="s">
        <v>6800</v>
      </c>
      <c r="D208" s="0" t="s">
        <v>6802</v>
      </c>
      <c r="E208" s="0" t="s">
        <v>6803</v>
      </c>
      <c r="F208" s="0" t="s">
        <v>6255</v>
      </c>
      <c r="G208" s="0" t="s">
        <v>6804</v>
      </c>
    </row>
    <row customHeight="1" ht="11.25">
      <c r="A209" s="373" t="s">
        <v>14</v>
      </c>
      <c r="B209" s="0" t="s">
        <v>6799</v>
      </c>
      <c r="C209" s="0" t="s">
        <v>6800</v>
      </c>
      <c r="D209" s="0" t="s">
        <v>6805</v>
      </c>
      <c r="E209" s="0" t="s">
        <v>6806</v>
      </c>
      <c r="F209" s="0" t="s">
        <v>6252</v>
      </c>
      <c r="G209" s="0" t="s">
        <v>6807</v>
      </c>
    </row>
    <row customHeight="1" ht="11.25">
      <c r="A210" s="373" t="s">
        <v>14</v>
      </c>
      <c r="B210" s="0" t="s">
        <v>6799</v>
      </c>
      <c r="C210" s="0" t="s">
        <v>6800</v>
      </c>
      <c r="D210" s="0" t="s">
        <v>6808</v>
      </c>
      <c r="E210" s="0" t="s">
        <v>6809</v>
      </c>
      <c r="F210" s="0" t="s">
        <v>6258</v>
      </c>
      <c r="G210" s="0" t="s">
        <v>6810</v>
      </c>
    </row>
    <row customHeight="1" ht="11.25">
      <c r="A211" s="373" t="s">
        <v>14</v>
      </c>
      <c r="B211" s="0" t="s">
        <v>6799</v>
      </c>
      <c r="C211" s="0" t="s">
        <v>6800</v>
      </c>
      <c r="D211" s="0" t="s">
        <v>6811</v>
      </c>
      <c r="E211" s="0" t="s">
        <v>6812</v>
      </c>
      <c r="F211" s="0" t="s">
        <v>6258</v>
      </c>
      <c r="G211" s="0" t="s">
        <v>6813</v>
      </c>
    </row>
    <row customHeight="1" ht="11.25">
      <c r="A212" s="373" t="s">
        <v>14</v>
      </c>
      <c r="B212" s="0" t="s">
        <v>6799</v>
      </c>
      <c r="C212" s="0" t="s">
        <v>6800</v>
      </c>
      <c r="D212" s="0" t="s">
        <v>6814</v>
      </c>
      <c r="E212" s="0" t="s">
        <v>6815</v>
      </c>
      <c r="F212" s="0" t="s">
        <v>6258</v>
      </c>
      <c r="G212" s="0" t="s">
        <v>6816</v>
      </c>
    </row>
    <row customHeight="1" ht="11.25">
      <c r="A213" s="373" t="s">
        <v>14</v>
      </c>
      <c r="B213" s="0" t="s">
        <v>6799</v>
      </c>
      <c r="C213" s="0" t="s">
        <v>6800</v>
      </c>
      <c r="D213" s="0" t="s">
        <v>6817</v>
      </c>
      <c r="E213" s="0" t="s">
        <v>6818</v>
      </c>
      <c r="F213" s="0" t="s">
        <v>6258</v>
      </c>
      <c r="G213" s="0" t="s">
        <v>6819</v>
      </c>
    </row>
    <row customHeight="1" ht="11.25">
      <c r="A214" s="373" t="s">
        <v>14</v>
      </c>
      <c r="B214" s="0" t="s">
        <v>6820</v>
      </c>
      <c r="C214" s="0" t="s">
        <v>6821</v>
      </c>
      <c r="D214" s="0" t="s">
        <v>6822</v>
      </c>
      <c r="E214" s="0" t="s">
        <v>6821</v>
      </c>
      <c r="F214" s="0" t="s">
        <v>6249</v>
      </c>
      <c r="G214" s="0" t="s">
        <v>6823</v>
      </c>
    </row>
    <row customHeight="1" ht="11.25">
      <c r="A215" s="373" t="s">
        <v>14</v>
      </c>
      <c r="B215" s="0" t="s">
        <v>6820</v>
      </c>
      <c r="C215" s="0" t="s">
        <v>6821</v>
      </c>
      <c r="D215" s="0" t="s">
        <v>6820</v>
      </c>
      <c r="E215" s="0" t="s">
        <v>6821</v>
      </c>
      <c r="F215" s="0" t="s">
        <v>6249</v>
      </c>
      <c r="G215" s="0" t="s">
        <v>6824</v>
      </c>
    </row>
    <row customHeight="1" ht="11.25">
      <c r="A216" s="373" t="s">
        <v>14</v>
      </c>
      <c r="B216" s="0" t="s">
        <v>6820</v>
      </c>
      <c r="C216" s="0" t="s">
        <v>6821</v>
      </c>
      <c r="D216" s="0" t="s">
        <v>6825</v>
      </c>
      <c r="E216" s="0" t="s">
        <v>6826</v>
      </c>
      <c r="F216" s="0" t="s">
        <v>6255</v>
      </c>
      <c r="G216" s="0" t="s">
        <v>6827</v>
      </c>
    </row>
    <row customHeight="1" ht="11.25">
      <c r="A217" s="373" t="s">
        <v>14</v>
      </c>
      <c r="B217" s="0" t="s">
        <v>6820</v>
      </c>
      <c r="C217" s="0" t="s">
        <v>6821</v>
      </c>
      <c r="D217" s="0" t="s">
        <v>6828</v>
      </c>
      <c r="E217" s="0" t="s">
        <v>6829</v>
      </c>
      <c r="F217" s="0" t="s">
        <v>6258</v>
      </c>
      <c r="G217" s="0" t="s">
        <v>6830</v>
      </c>
    </row>
    <row customHeight="1" ht="11.25">
      <c r="A218" s="373" t="s">
        <v>14</v>
      </c>
      <c r="B218" s="0" t="s">
        <v>6820</v>
      </c>
      <c r="C218" s="0" t="s">
        <v>6821</v>
      </c>
      <c r="D218" s="0" t="s">
        <v>6831</v>
      </c>
      <c r="E218" s="0" t="s">
        <v>6832</v>
      </c>
      <c r="F218" s="0" t="s">
        <v>6258</v>
      </c>
      <c r="G218" s="0" t="s">
        <v>6833</v>
      </c>
    </row>
    <row customHeight="1" ht="11.25">
      <c r="A219" s="373" t="s">
        <v>14</v>
      </c>
      <c r="B219" s="0" t="s">
        <v>6820</v>
      </c>
      <c r="C219" s="0" t="s">
        <v>6821</v>
      </c>
      <c r="D219" s="0" t="s">
        <v>6834</v>
      </c>
      <c r="E219" s="0" t="s">
        <v>6835</v>
      </c>
      <c r="F219" s="0" t="s">
        <v>6258</v>
      </c>
      <c r="G219" s="0" t="s">
        <v>6836</v>
      </c>
    </row>
    <row customHeight="1" ht="11.25">
      <c r="A220" s="373" t="s">
        <v>14</v>
      </c>
      <c r="B220" s="0" t="s">
        <v>6837</v>
      </c>
      <c r="C220" s="0" t="s">
        <v>6838</v>
      </c>
      <c r="D220" s="0" t="s">
        <v>6837</v>
      </c>
      <c r="E220" s="0" t="s">
        <v>6838</v>
      </c>
      <c r="F220" s="0" t="s">
        <v>6244</v>
      </c>
      <c r="G220" s="0" t="s">
        <v>6839</v>
      </c>
    </row>
    <row customHeight="1" ht="11.25">
      <c r="A221" s="373" t="s">
        <v>14</v>
      </c>
      <c r="B221" s="0" t="s">
        <v>6840</v>
      </c>
      <c r="C221" s="0" t="s">
        <v>6841</v>
      </c>
      <c r="D221" s="0" t="s">
        <v>6840</v>
      </c>
      <c r="E221" s="0" t="s">
        <v>6841</v>
      </c>
      <c r="F221" s="0" t="s">
        <v>6249</v>
      </c>
      <c r="G221" s="0" t="s">
        <v>6842</v>
      </c>
    </row>
    <row customHeight="1" ht="11.25">
      <c r="A222" s="373" t="s">
        <v>14</v>
      </c>
      <c r="B222" s="0" t="s">
        <v>6840</v>
      </c>
      <c r="C222" s="0" t="s">
        <v>6841</v>
      </c>
      <c r="D222" s="0" t="s">
        <v>6843</v>
      </c>
      <c r="E222" s="0" t="s">
        <v>6844</v>
      </c>
      <c r="F222" s="0" t="s">
        <v>6255</v>
      </c>
      <c r="G222" s="0" t="s">
        <v>6845</v>
      </c>
    </row>
    <row customHeight="1" ht="11.25">
      <c r="A223" s="373" t="s">
        <v>14</v>
      </c>
      <c r="B223" s="0" t="s">
        <v>6840</v>
      </c>
      <c r="C223" s="0" t="s">
        <v>6841</v>
      </c>
      <c r="D223" s="0" t="s">
        <v>6846</v>
      </c>
      <c r="E223" s="0" t="s">
        <v>6847</v>
      </c>
      <c r="F223" s="0" t="s">
        <v>6255</v>
      </c>
      <c r="G223" s="0" t="s">
        <v>6848</v>
      </c>
    </row>
    <row customHeight="1" ht="11.25">
      <c r="A224" s="373" t="s">
        <v>14</v>
      </c>
      <c r="B224" s="0" t="s">
        <v>6840</v>
      </c>
      <c r="C224" s="0" t="s">
        <v>6841</v>
      </c>
      <c r="D224" s="0" t="s">
        <v>6849</v>
      </c>
      <c r="E224" s="0" t="s">
        <v>6850</v>
      </c>
      <c r="F224" s="0" t="s">
        <v>6255</v>
      </c>
      <c r="G224" s="0" t="s">
        <v>6851</v>
      </c>
    </row>
    <row customHeight="1" ht="11.25">
      <c r="A225" s="373" t="s">
        <v>14</v>
      </c>
      <c r="B225" s="0" t="s">
        <v>6840</v>
      </c>
      <c r="C225" s="0" t="s">
        <v>6841</v>
      </c>
      <c r="D225" s="0" t="s">
        <v>6852</v>
      </c>
      <c r="E225" s="0" t="s">
        <v>6853</v>
      </c>
      <c r="F225" s="0" t="s">
        <v>6255</v>
      </c>
      <c r="G225" s="0" t="s">
        <v>6854</v>
      </c>
    </row>
    <row customHeight="1" ht="11.25">
      <c r="A226" s="373" t="s">
        <v>14</v>
      </c>
      <c r="B226" s="0" t="s">
        <v>6840</v>
      </c>
      <c r="C226" s="0" t="s">
        <v>6841</v>
      </c>
      <c r="D226" s="0" t="s">
        <v>6855</v>
      </c>
      <c r="E226" s="0" t="s">
        <v>6856</v>
      </c>
      <c r="F226" s="0" t="s">
        <v>6252</v>
      </c>
      <c r="G226" s="0" t="s">
        <v>6857</v>
      </c>
    </row>
    <row customHeight="1" ht="11.25">
      <c r="A227" s="373" t="s">
        <v>14</v>
      </c>
      <c r="B227" s="0" t="s">
        <v>6840</v>
      </c>
      <c r="C227" s="0" t="s">
        <v>6841</v>
      </c>
      <c r="D227" s="0" t="s">
        <v>6858</v>
      </c>
      <c r="E227" s="0" t="s">
        <v>6859</v>
      </c>
      <c r="F227" s="0" t="s">
        <v>6255</v>
      </c>
      <c r="G227" s="0" t="s">
        <v>6860</v>
      </c>
    </row>
    <row customHeight="1" ht="11.25">
      <c r="A228" s="373" t="s">
        <v>14</v>
      </c>
      <c r="B228" s="0" t="s">
        <v>6840</v>
      </c>
      <c r="C228" s="0" t="s">
        <v>6841</v>
      </c>
      <c r="D228" s="0" t="s">
        <v>6861</v>
      </c>
      <c r="E228" s="0" t="s">
        <v>6862</v>
      </c>
      <c r="F228" s="0" t="s">
        <v>6255</v>
      </c>
      <c r="G228" s="0" t="s">
        <v>6863</v>
      </c>
    </row>
    <row customHeight="1" ht="11.25">
      <c r="A229" s="373" t="s">
        <v>14</v>
      </c>
      <c r="B229" s="0" t="s">
        <v>6840</v>
      </c>
      <c r="C229" s="0" t="s">
        <v>6841</v>
      </c>
      <c r="D229" s="0" t="s">
        <v>6864</v>
      </c>
      <c r="E229" s="0" t="s">
        <v>6865</v>
      </c>
      <c r="F229" s="0" t="s">
        <v>6258</v>
      </c>
      <c r="G229" s="0" t="s">
        <v>6866</v>
      </c>
    </row>
    <row customHeight="1" ht="11.25">
      <c r="A230" s="373" t="s">
        <v>14</v>
      </c>
      <c r="B230" s="0" t="s">
        <v>6840</v>
      </c>
      <c r="C230" s="0" t="s">
        <v>6841</v>
      </c>
      <c r="D230" s="0" t="s">
        <v>6867</v>
      </c>
      <c r="E230" s="0" t="s">
        <v>6868</v>
      </c>
      <c r="F230" s="0" t="s">
        <v>6258</v>
      </c>
      <c r="G230" s="0" t="s">
        <v>6869</v>
      </c>
    </row>
    <row customHeight="1" ht="11.25">
      <c r="A231" s="373" t="s">
        <v>14</v>
      </c>
      <c r="B231" s="0" t="s">
        <v>6840</v>
      </c>
      <c r="C231" s="0" t="s">
        <v>6841</v>
      </c>
      <c r="D231" s="0" t="s">
        <v>6870</v>
      </c>
      <c r="E231" s="0" t="s">
        <v>6871</v>
      </c>
      <c r="F231" s="0" t="s">
        <v>6258</v>
      </c>
      <c r="G231" s="0" t="s">
        <v>6872</v>
      </c>
    </row>
    <row customHeight="1" ht="11.25">
      <c r="A232" s="373" t="s">
        <v>14</v>
      </c>
      <c r="B232" s="0" t="s">
        <v>6873</v>
      </c>
      <c r="C232" s="0" t="s">
        <v>6874</v>
      </c>
      <c r="D232" s="0" t="s">
        <v>6873</v>
      </c>
      <c r="E232" s="0" t="s">
        <v>6874</v>
      </c>
      <c r="F232" s="0" t="s">
        <v>6244</v>
      </c>
      <c r="G232" s="0" t="s">
        <v>6875</v>
      </c>
    </row>
    <row customHeight="1" ht="11.25">
      <c r="A233" s="373" t="s">
        <v>14</v>
      </c>
      <c r="B233" s="0" t="s">
        <v>6876</v>
      </c>
      <c r="C233" s="0" t="s">
        <v>6877</v>
      </c>
      <c r="D233" s="0" t="s">
        <v>6876</v>
      </c>
      <c r="E233" s="0" t="s">
        <v>6877</v>
      </c>
      <c r="F233" s="0" t="s">
        <v>6249</v>
      </c>
      <c r="G233" s="0" t="s">
        <v>6878</v>
      </c>
    </row>
    <row customHeight="1" ht="11.25">
      <c r="A234" s="373" t="s">
        <v>14</v>
      </c>
      <c r="B234" s="0" t="s">
        <v>6876</v>
      </c>
      <c r="C234" s="0" t="s">
        <v>6877</v>
      </c>
      <c r="D234" s="0" t="s">
        <v>6879</v>
      </c>
      <c r="E234" s="0" t="s">
        <v>6880</v>
      </c>
      <c r="F234" s="0" t="s">
        <v>6255</v>
      </c>
      <c r="G234" s="0" t="s">
        <v>6881</v>
      </c>
    </row>
    <row customHeight="1" ht="11.25">
      <c r="A235" s="373" t="s">
        <v>14</v>
      </c>
      <c r="B235" s="0" t="s">
        <v>6876</v>
      </c>
      <c r="C235" s="0" t="s">
        <v>6877</v>
      </c>
      <c r="D235" s="0" t="s">
        <v>6882</v>
      </c>
      <c r="E235" s="0" t="s">
        <v>6883</v>
      </c>
      <c r="F235" s="0" t="s">
        <v>6255</v>
      </c>
      <c r="G235" s="0" t="s">
        <v>6884</v>
      </c>
    </row>
    <row customHeight="1" ht="11.25">
      <c r="A236" s="373" t="s">
        <v>14</v>
      </c>
      <c r="B236" s="0" t="s">
        <v>6876</v>
      </c>
      <c r="C236" s="0" t="s">
        <v>6877</v>
      </c>
      <c r="D236" s="0" t="s">
        <v>6885</v>
      </c>
      <c r="E236" s="0" t="s">
        <v>6886</v>
      </c>
      <c r="F236" s="0" t="s">
        <v>6255</v>
      </c>
      <c r="G236" s="0" t="s">
        <v>6887</v>
      </c>
    </row>
    <row customHeight="1" ht="11.25">
      <c r="A237" s="373" t="s">
        <v>14</v>
      </c>
      <c r="B237" s="0" t="s">
        <v>6876</v>
      </c>
      <c r="C237" s="0" t="s">
        <v>6877</v>
      </c>
      <c r="D237" s="0" t="s">
        <v>6888</v>
      </c>
      <c r="E237" s="0" t="s">
        <v>6889</v>
      </c>
      <c r="F237" s="0" t="s">
        <v>6252</v>
      </c>
      <c r="G237" s="0" t="s">
        <v>6890</v>
      </c>
    </row>
    <row customHeight="1" ht="11.25">
      <c r="A238" s="373" t="s">
        <v>14</v>
      </c>
      <c r="B238" s="0" t="s">
        <v>6876</v>
      </c>
      <c r="C238" s="0" t="s">
        <v>6877</v>
      </c>
      <c r="D238" s="0" t="s">
        <v>6891</v>
      </c>
      <c r="E238" s="0" t="s">
        <v>6892</v>
      </c>
      <c r="F238" s="0" t="s">
        <v>6255</v>
      </c>
      <c r="G238" s="0" t="s">
        <v>6893</v>
      </c>
    </row>
    <row customHeight="1" ht="11.25">
      <c r="A239" s="373" t="s">
        <v>14</v>
      </c>
      <c r="B239" s="0" t="s">
        <v>6876</v>
      </c>
      <c r="C239" s="0" t="s">
        <v>6877</v>
      </c>
      <c r="D239" s="0" t="s">
        <v>6894</v>
      </c>
      <c r="E239" s="0" t="s">
        <v>6895</v>
      </c>
      <c r="F239" s="0" t="s">
        <v>6255</v>
      </c>
      <c r="G239" s="0" t="s">
        <v>6896</v>
      </c>
    </row>
    <row customHeight="1" ht="11.25">
      <c r="A240" s="373" t="s">
        <v>14</v>
      </c>
      <c r="B240" s="0" t="s">
        <v>6876</v>
      </c>
      <c r="C240" s="0" t="s">
        <v>6877</v>
      </c>
      <c r="D240" s="0" t="s">
        <v>6771</v>
      </c>
      <c r="E240" s="0" t="s">
        <v>6897</v>
      </c>
      <c r="F240" s="0" t="s">
        <v>6258</v>
      </c>
      <c r="G240" s="0" t="s">
        <v>6898</v>
      </c>
    </row>
    <row customHeight="1" ht="11.25">
      <c r="A241" s="373" t="s">
        <v>14</v>
      </c>
      <c r="B241" s="0" t="s">
        <v>6876</v>
      </c>
      <c r="C241" s="0" t="s">
        <v>6877</v>
      </c>
      <c r="D241" s="0" t="s">
        <v>6899</v>
      </c>
      <c r="E241" s="0" t="s">
        <v>6900</v>
      </c>
      <c r="F241" s="0" t="s">
        <v>6258</v>
      </c>
      <c r="G241" s="0" t="s">
        <v>6901</v>
      </c>
    </row>
    <row customHeight="1" ht="11.25">
      <c r="A242" s="373" t="s">
        <v>14</v>
      </c>
      <c r="B242" s="0" t="s">
        <v>6876</v>
      </c>
      <c r="C242" s="0" t="s">
        <v>6877</v>
      </c>
      <c r="D242" s="0" t="s">
        <v>6902</v>
      </c>
      <c r="E242" s="0" t="s">
        <v>6903</v>
      </c>
      <c r="F242" s="0" t="s">
        <v>6258</v>
      </c>
      <c r="G242" s="0" t="s">
        <v>6904</v>
      </c>
    </row>
    <row customHeight="1" ht="11.25">
      <c r="A243" s="373" t="s">
        <v>14</v>
      </c>
      <c r="B243" s="0" t="s">
        <v>6876</v>
      </c>
      <c r="C243" s="0" t="s">
        <v>6877</v>
      </c>
      <c r="D243" s="0" t="s">
        <v>6905</v>
      </c>
      <c r="E243" s="0" t="s">
        <v>6906</v>
      </c>
      <c r="F243" s="0" t="s">
        <v>6258</v>
      </c>
      <c r="G243" s="0" t="s">
        <v>6907</v>
      </c>
    </row>
    <row customHeight="1" ht="11.25">
      <c r="A244" s="373" t="s">
        <v>14</v>
      </c>
      <c r="B244" s="0" t="s">
        <v>6876</v>
      </c>
      <c r="C244" s="0" t="s">
        <v>6877</v>
      </c>
      <c r="D244" s="0" t="s">
        <v>6908</v>
      </c>
      <c r="E244" s="0" t="s">
        <v>6909</v>
      </c>
      <c r="F244" s="0" t="s">
        <v>6258</v>
      </c>
      <c r="G244" s="0" t="s">
        <v>6910</v>
      </c>
    </row>
    <row customHeight="1" ht="11.25">
      <c r="A245" s="373" t="s">
        <v>14</v>
      </c>
      <c r="B245" s="0" t="s">
        <v>6876</v>
      </c>
      <c r="C245" s="0" t="s">
        <v>6877</v>
      </c>
      <c r="D245" s="0" t="s">
        <v>6911</v>
      </c>
      <c r="E245" s="0" t="s">
        <v>6912</v>
      </c>
      <c r="F245" s="0" t="s">
        <v>6258</v>
      </c>
      <c r="G245" s="0" t="s">
        <v>6913</v>
      </c>
    </row>
    <row customHeight="1" ht="11.25">
      <c r="A246" s="373" t="s">
        <v>14</v>
      </c>
      <c r="B246" s="0" t="s">
        <v>6876</v>
      </c>
      <c r="C246" s="0" t="s">
        <v>6877</v>
      </c>
      <c r="D246" s="0" t="s">
        <v>6811</v>
      </c>
      <c r="E246" s="0" t="s">
        <v>6914</v>
      </c>
      <c r="F246" s="0" t="s">
        <v>6258</v>
      </c>
      <c r="G246" s="0" t="s">
        <v>6915</v>
      </c>
    </row>
    <row customHeight="1" ht="11.25">
      <c r="A247" s="373" t="s">
        <v>14</v>
      </c>
      <c r="B247" s="0" t="s">
        <v>6876</v>
      </c>
      <c r="C247" s="0" t="s">
        <v>6877</v>
      </c>
      <c r="D247" s="0" t="s">
        <v>6916</v>
      </c>
      <c r="E247" s="0" t="s">
        <v>6917</v>
      </c>
      <c r="F247" s="0" t="s">
        <v>6258</v>
      </c>
      <c r="G247" s="0" t="s">
        <v>6918</v>
      </c>
    </row>
    <row customHeight="1" ht="11.25">
      <c r="A248" s="373" t="s">
        <v>14</v>
      </c>
      <c r="B248" s="0" t="s">
        <v>6876</v>
      </c>
      <c r="C248" s="0" t="s">
        <v>6877</v>
      </c>
      <c r="D248" s="0" t="s">
        <v>6919</v>
      </c>
      <c r="E248" s="0" t="s">
        <v>6920</v>
      </c>
      <c r="F248" s="0" t="s">
        <v>6258</v>
      </c>
      <c r="G248" s="0" t="s">
        <v>6921</v>
      </c>
    </row>
    <row customHeight="1" ht="11.25">
      <c r="A249" s="373" t="s">
        <v>14</v>
      </c>
      <c r="B249" s="0" t="s">
        <v>6876</v>
      </c>
      <c r="C249" s="0" t="s">
        <v>6877</v>
      </c>
      <c r="D249" s="0" t="s">
        <v>6922</v>
      </c>
      <c r="E249" s="0" t="s">
        <v>6923</v>
      </c>
      <c r="F249" s="0" t="s">
        <v>6258</v>
      </c>
      <c r="G249" s="0" t="s">
        <v>6924</v>
      </c>
    </row>
    <row customHeight="1" ht="11.25">
      <c r="A250" s="373" t="s">
        <v>14</v>
      </c>
      <c r="B250" s="0" t="s">
        <v>6876</v>
      </c>
      <c r="C250" s="0" t="s">
        <v>6877</v>
      </c>
      <c r="D250" s="0" t="s">
        <v>6925</v>
      </c>
      <c r="E250" s="0" t="s">
        <v>6926</v>
      </c>
      <c r="F250" s="0" t="s">
        <v>6258</v>
      </c>
      <c r="G250" s="0" t="s">
        <v>6927</v>
      </c>
    </row>
    <row customHeight="1" ht="11.25">
      <c r="A251" s="373" t="s">
        <v>14</v>
      </c>
      <c r="B251" s="0" t="s">
        <v>6876</v>
      </c>
      <c r="C251" s="0" t="s">
        <v>6877</v>
      </c>
      <c r="D251" s="0" t="s">
        <v>6928</v>
      </c>
      <c r="E251" s="0" t="s">
        <v>6929</v>
      </c>
      <c r="F251" s="0" t="s">
        <v>6258</v>
      </c>
      <c r="G251" s="0" t="s">
        <v>6930</v>
      </c>
    </row>
    <row customHeight="1" ht="11.25">
      <c r="A252" s="373" t="s">
        <v>14</v>
      </c>
      <c r="B252" s="0" t="s">
        <v>6876</v>
      </c>
      <c r="C252" s="0" t="s">
        <v>6877</v>
      </c>
      <c r="D252" s="0" t="s">
        <v>6931</v>
      </c>
      <c r="E252" s="0" t="s">
        <v>6932</v>
      </c>
      <c r="F252" s="0" t="s">
        <v>6258</v>
      </c>
      <c r="G252" s="0" t="s">
        <v>6933</v>
      </c>
    </row>
    <row customHeight="1" ht="11.25">
      <c r="A253" s="373" t="s">
        <v>14</v>
      </c>
      <c r="B253" s="0" t="s">
        <v>6876</v>
      </c>
      <c r="C253" s="0" t="s">
        <v>6877</v>
      </c>
      <c r="D253" s="0" t="s">
        <v>6934</v>
      </c>
      <c r="E253" s="0" t="s">
        <v>6935</v>
      </c>
      <c r="F253" s="0" t="s">
        <v>6258</v>
      </c>
      <c r="G253" s="0" t="s">
        <v>6936</v>
      </c>
    </row>
    <row customHeight="1" ht="11.25">
      <c r="A254" s="373" t="s">
        <v>14</v>
      </c>
      <c r="B254" s="0" t="s">
        <v>6876</v>
      </c>
      <c r="C254" s="0" t="s">
        <v>6877</v>
      </c>
      <c r="D254" s="0" t="s">
        <v>6937</v>
      </c>
      <c r="E254" s="0" t="s">
        <v>6938</v>
      </c>
      <c r="F254" s="0" t="s">
        <v>6258</v>
      </c>
      <c r="G254" s="0" t="s">
        <v>6939</v>
      </c>
    </row>
    <row customHeight="1" ht="11.25">
      <c r="A255" s="373" t="s">
        <v>14</v>
      </c>
      <c r="B255" s="0" t="s">
        <v>6940</v>
      </c>
      <c r="C255" s="0" t="s">
        <v>6941</v>
      </c>
      <c r="D255" s="0" t="s">
        <v>6940</v>
      </c>
      <c r="E255" s="0" t="s">
        <v>6941</v>
      </c>
      <c r="F255" s="0" t="s">
        <v>6244</v>
      </c>
      <c r="G255" s="0" t="s">
        <v>6942</v>
      </c>
    </row>
    <row customHeight="1" ht="11.25">
      <c r="A256" s="373" t="s">
        <v>14</v>
      </c>
      <c r="B256" s="0" t="s">
        <v>6943</v>
      </c>
      <c r="C256" s="0" t="s">
        <v>6944</v>
      </c>
      <c r="D256" s="0" t="s">
        <v>6943</v>
      </c>
      <c r="E256" s="0" t="s">
        <v>6944</v>
      </c>
      <c r="F256" s="0" t="s">
        <v>6249</v>
      </c>
      <c r="G256" s="0" t="s">
        <v>6945</v>
      </c>
    </row>
    <row customHeight="1" ht="11.25">
      <c r="A257" s="373" t="s">
        <v>14</v>
      </c>
      <c r="B257" s="0" t="s">
        <v>6943</v>
      </c>
      <c r="C257" s="0" t="s">
        <v>6944</v>
      </c>
      <c r="D257" s="0" t="s">
        <v>6946</v>
      </c>
      <c r="E257" s="0" t="s">
        <v>6947</v>
      </c>
      <c r="F257" s="0" t="s">
        <v>6252</v>
      </c>
      <c r="G257" s="0" t="s">
        <v>6948</v>
      </c>
    </row>
    <row customHeight="1" ht="11.25">
      <c r="A258" s="373" t="s">
        <v>14</v>
      </c>
      <c r="B258" s="0" t="s">
        <v>6943</v>
      </c>
      <c r="C258" s="0" t="s">
        <v>6944</v>
      </c>
      <c r="D258" s="0" t="s">
        <v>6949</v>
      </c>
      <c r="E258" s="0" t="s">
        <v>6950</v>
      </c>
      <c r="F258" s="0" t="s">
        <v>6255</v>
      </c>
      <c r="G258" s="0" t="s">
        <v>6951</v>
      </c>
    </row>
    <row customHeight="1" ht="11.25">
      <c r="A259" s="373" t="s">
        <v>14</v>
      </c>
      <c r="B259" s="0" t="s">
        <v>6943</v>
      </c>
      <c r="C259" s="0" t="s">
        <v>6944</v>
      </c>
      <c r="D259" s="0" t="s">
        <v>6952</v>
      </c>
      <c r="E259" s="0" t="s">
        <v>6953</v>
      </c>
      <c r="F259" s="0" t="s">
        <v>6258</v>
      </c>
      <c r="G259" s="0" t="s">
        <v>6954</v>
      </c>
    </row>
    <row customHeight="1" ht="11.25">
      <c r="A260" s="373" t="s">
        <v>14</v>
      </c>
      <c r="B260" s="0" t="s">
        <v>6943</v>
      </c>
      <c r="C260" s="0" t="s">
        <v>6944</v>
      </c>
      <c r="D260" s="0" t="s">
        <v>6782</v>
      </c>
      <c r="E260" s="0" t="s">
        <v>6955</v>
      </c>
      <c r="F260" s="0" t="s">
        <v>6258</v>
      </c>
      <c r="G260" s="0" t="s">
        <v>6956</v>
      </c>
    </row>
    <row customHeight="1" ht="11.25">
      <c r="A261" s="373" t="s">
        <v>14</v>
      </c>
      <c r="B261" s="0" t="s">
        <v>6943</v>
      </c>
      <c r="C261" s="0" t="s">
        <v>6944</v>
      </c>
      <c r="D261" s="0" t="s">
        <v>6353</v>
      </c>
      <c r="E261" s="0" t="s">
        <v>6957</v>
      </c>
      <c r="F261" s="0" t="s">
        <v>6258</v>
      </c>
      <c r="G261" s="0" t="s">
        <v>6958</v>
      </c>
    </row>
    <row customHeight="1" ht="11.25">
      <c r="A262" s="373" t="s">
        <v>14</v>
      </c>
      <c r="B262" s="0" t="s">
        <v>6943</v>
      </c>
      <c r="C262" s="0" t="s">
        <v>6944</v>
      </c>
      <c r="D262" s="0" t="s">
        <v>6959</v>
      </c>
      <c r="E262" s="0" t="s">
        <v>6960</v>
      </c>
      <c r="F262" s="0" t="s">
        <v>6258</v>
      </c>
      <c r="G262" s="0" t="s">
        <v>6961</v>
      </c>
    </row>
    <row customHeight="1" ht="11.25">
      <c r="A263" s="373" t="s">
        <v>14</v>
      </c>
      <c r="B263" s="0" t="s">
        <v>6943</v>
      </c>
      <c r="C263" s="0" t="s">
        <v>6944</v>
      </c>
      <c r="D263" s="0" t="s">
        <v>6962</v>
      </c>
      <c r="E263" s="0" t="s">
        <v>6963</v>
      </c>
      <c r="F263" s="0" t="s">
        <v>6258</v>
      </c>
      <c r="G263" s="0" t="s">
        <v>6964</v>
      </c>
    </row>
    <row customHeight="1" ht="11.25">
      <c r="A264" s="373" t="s">
        <v>14</v>
      </c>
      <c r="B264" s="0" t="s">
        <v>6965</v>
      </c>
      <c r="C264" s="0" t="s">
        <v>6966</v>
      </c>
      <c r="D264" s="0" t="s">
        <v>6965</v>
      </c>
      <c r="E264" s="0" t="s">
        <v>6966</v>
      </c>
      <c r="F264" s="0" t="s">
        <v>6244</v>
      </c>
      <c r="G264" s="0" t="s">
        <v>6967</v>
      </c>
    </row>
    <row customHeight="1" ht="11.25">
      <c r="A265" s="373" t="s">
        <v>14</v>
      </c>
      <c r="B265" s="0" t="s">
        <v>6968</v>
      </c>
      <c r="C265" s="0" t="s">
        <v>6969</v>
      </c>
      <c r="D265" s="0" t="s">
        <v>6970</v>
      </c>
      <c r="E265" s="0" t="s">
        <v>6971</v>
      </c>
      <c r="F265" s="0" t="s">
        <v>6252</v>
      </c>
      <c r="G265" s="0" t="s">
        <v>6972</v>
      </c>
    </row>
    <row customHeight="1" ht="11.25">
      <c r="A266" s="373" t="s">
        <v>14</v>
      </c>
      <c r="B266" s="0" t="s">
        <v>6968</v>
      </c>
      <c r="C266" s="0" t="s">
        <v>6969</v>
      </c>
      <c r="D266" s="0" t="s">
        <v>6968</v>
      </c>
      <c r="E266" s="0" t="s">
        <v>6969</v>
      </c>
      <c r="F266" s="0" t="s">
        <v>6249</v>
      </c>
      <c r="G266" s="0" t="s">
        <v>6973</v>
      </c>
    </row>
    <row customHeight="1" ht="11.25">
      <c r="A267" s="373" t="s">
        <v>14</v>
      </c>
      <c r="B267" s="0" t="s">
        <v>6968</v>
      </c>
      <c r="C267" s="0" t="s">
        <v>6969</v>
      </c>
      <c r="D267" s="0" t="s">
        <v>6974</v>
      </c>
      <c r="E267" s="0" t="s">
        <v>6975</v>
      </c>
      <c r="F267" s="0" t="s">
        <v>6255</v>
      </c>
      <c r="G267" s="0" t="s">
        <v>6976</v>
      </c>
    </row>
    <row customHeight="1" ht="11.25">
      <c r="A268" s="373" t="s">
        <v>14</v>
      </c>
      <c r="B268" s="0" t="s">
        <v>6968</v>
      </c>
      <c r="C268" s="0" t="s">
        <v>6969</v>
      </c>
      <c r="D268" s="0" t="s">
        <v>6977</v>
      </c>
      <c r="E268" s="0" t="s">
        <v>6978</v>
      </c>
      <c r="F268" s="0" t="s">
        <v>6252</v>
      </c>
      <c r="G268" s="0" t="s">
        <v>6979</v>
      </c>
    </row>
    <row customHeight="1" ht="11.25">
      <c r="A269" s="373" t="s">
        <v>14</v>
      </c>
      <c r="B269" s="0" t="s">
        <v>6968</v>
      </c>
      <c r="C269" s="0" t="s">
        <v>6969</v>
      </c>
      <c r="D269" s="0" t="s">
        <v>6980</v>
      </c>
      <c r="E269" s="0" t="s">
        <v>6981</v>
      </c>
      <c r="F269" s="0" t="s">
        <v>6252</v>
      </c>
      <c r="G269" s="0" t="s">
        <v>6982</v>
      </c>
    </row>
    <row customHeight="1" ht="11.25">
      <c r="A270" s="373" t="s">
        <v>14</v>
      </c>
      <c r="B270" s="0" t="s">
        <v>6968</v>
      </c>
      <c r="C270" s="0" t="s">
        <v>6969</v>
      </c>
      <c r="D270" s="0" t="s">
        <v>6983</v>
      </c>
      <c r="E270" s="0" t="s">
        <v>6984</v>
      </c>
      <c r="F270" s="0" t="s">
        <v>6255</v>
      </c>
      <c r="G270" s="0" t="s">
        <v>6985</v>
      </c>
    </row>
    <row customHeight="1" ht="11.25">
      <c r="A271" s="373" t="s">
        <v>14</v>
      </c>
      <c r="B271" s="0" t="s">
        <v>6968</v>
      </c>
      <c r="C271" s="0" t="s">
        <v>6969</v>
      </c>
      <c r="D271" s="0" t="s">
        <v>6986</v>
      </c>
      <c r="E271" s="0" t="s">
        <v>6987</v>
      </c>
      <c r="F271" s="0" t="s">
        <v>6252</v>
      </c>
      <c r="G271" s="0" t="s">
        <v>6988</v>
      </c>
    </row>
    <row customHeight="1" ht="11.25">
      <c r="A272" s="373" t="s">
        <v>14</v>
      </c>
      <c r="B272" s="0" t="s">
        <v>6968</v>
      </c>
      <c r="C272" s="0" t="s">
        <v>6969</v>
      </c>
      <c r="D272" s="0" t="s">
        <v>6989</v>
      </c>
      <c r="E272" s="0" t="s">
        <v>6990</v>
      </c>
      <c r="F272" s="0" t="s">
        <v>6258</v>
      </c>
      <c r="G272" s="0" t="s">
        <v>6991</v>
      </c>
    </row>
    <row customHeight="1" ht="11.25">
      <c r="A273" s="373" t="s">
        <v>14</v>
      </c>
      <c r="B273" s="0" t="s">
        <v>6968</v>
      </c>
      <c r="C273" s="0" t="s">
        <v>6969</v>
      </c>
      <c r="D273" s="0" t="s">
        <v>6992</v>
      </c>
      <c r="E273" s="0" t="s">
        <v>6993</v>
      </c>
      <c r="F273" s="0" t="s">
        <v>6258</v>
      </c>
      <c r="G273" s="0" t="s">
        <v>6994</v>
      </c>
    </row>
    <row customHeight="1" ht="11.25">
      <c r="A274" s="373" t="s">
        <v>14</v>
      </c>
      <c r="B274" s="0" t="s">
        <v>6968</v>
      </c>
      <c r="C274" s="0" t="s">
        <v>6969</v>
      </c>
      <c r="D274" s="0" t="s">
        <v>6995</v>
      </c>
      <c r="E274" s="0" t="s">
        <v>6996</v>
      </c>
      <c r="F274" s="0" t="s">
        <v>6258</v>
      </c>
      <c r="G274" s="0" t="s">
        <v>6997</v>
      </c>
    </row>
    <row customHeight="1" ht="11.25">
      <c r="A275" s="373" t="s">
        <v>14</v>
      </c>
      <c r="B275" s="0" t="s">
        <v>6968</v>
      </c>
      <c r="C275" s="0" t="s">
        <v>6969</v>
      </c>
      <c r="D275" s="0" t="s">
        <v>6998</v>
      </c>
      <c r="E275" s="0" t="s">
        <v>6999</v>
      </c>
      <c r="F275" s="0" t="s">
        <v>6258</v>
      </c>
      <c r="G275" s="0" t="s">
        <v>7000</v>
      </c>
    </row>
    <row customHeight="1" ht="11.25">
      <c r="A276" s="373" t="s">
        <v>14</v>
      </c>
      <c r="B276" s="0" t="s">
        <v>6968</v>
      </c>
      <c r="C276" s="0" t="s">
        <v>6969</v>
      </c>
      <c r="D276" s="0" t="s">
        <v>7001</v>
      </c>
      <c r="E276" s="0" t="s">
        <v>7002</v>
      </c>
      <c r="F276" s="0" t="s">
        <v>6258</v>
      </c>
      <c r="G276" s="0" t="s">
        <v>7003</v>
      </c>
    </row>
    <row customHeight="1" ht="11.25">
      <c r="A277" s="373" t="s">
        <v>14</v>
      </c>
      <c r="B277" s="0" t="s">
        <v>6968</v>
      </c>
      <c r="C277" s="0" t="s">
        <v>6969</v>
      </c>
      <c r="D277" s="0" t="s">
        <v>7004</v>
      </c>
      <c r="E277" s="0" t="s">
        <v>7005</v>
      </c>
      <c r="F277" s="0" t="s">
        <v>6258</v>
      </c>
      <c r="G277" s="0" t="s">
        <v>7006</v>
      </c>
    </row>
    <row customHeight="1" ht="11.25">
      <c r="A278" s="373" t="s">
        <v>14</v>
      </c>
      <c r="B278" s="0" t="s">
        <v>7007</v>
      </c>
      <c r="C278" s="0" t="s">
        <v>7008</v>
      </c>
      <c r="D278" s="0" t="s">
        <v>7007</v>
      </c>
      <c r="E278" s="0" t="s">
        <v>7008</v>
      </c>
      <c r="F278" s="0" t="s">
        <v>6249</v>
      </c>
      <c r="G278" s="0" t="s">
        <v>7009</v>
      </c>
    </row>
    <row customHeight="1" ht="11.25">
      <c r="A279" s="373" t="s">
        <v>14</v>
      </c>
      <c r="B279" s="0" t="s">
        <v>7007</v>
      </c>
      <c r="C279" s="0" t="s">
        <v>7008</v>
      </c>
      <c r="D279" s="0" t="s">
        <v>7010</v>
      </c>
      <c r="E279" s="0" t="s">
        <v>7011</v>
      </c>
      <c r="F279" s="0" t="s">
        <v>6255</v>
      </c>
      <c r="G279" s="0" t="s">
        <v>7012</v>
      </c>
    </row>
    <row customHeight="1" ht="11.25">
      <c r="A280" s="373" t="s">
        <v>14</v>
      </c>
      <c r="B280" s="0" t="s">
        <v>7007</v>
      </c>
      <c r="C280" s="0" t="s">
        <v>7008</v>
      </c>
      <c r="D280" s="0" t="s">
        <v>7013</v>
      </c>
      <c r="E280" s="0" t="s">
        <v>7014</v>
      </c>
      <c r="F280" s="0" t="s">
        <v>6258</v>
      </c>
      <c r="G280" s="0" t="s">
        <v>7015</v>
      </c>
    </row>
    <row customHeight="1" ht="11.25">
      <c r="A281" s="373" t="s">
        <v>14</v>
      </c>
      <c r="B281" s="0" t="s">
        <v>7007</v>
      </c>
      <c r="C281" s="0" t="s">
        <v>7008</v>
      </c>
      <c r="D281" s="0" t="s">
        <v>7016</v>
      </c>
      <c r="E281" s="0" t="s">
        <v>7017</v>
      </c>
      <c r="F281" s="0" t="s">
        <v>6258</v>
      </c>
      <c r="G281" s="0" t="s">
        <v>7018</v>
      </c>
    </row>
    <row customHeight="1" ht="11.25">
      <c r="A282" s="373" t="s">
        <v>14</v>
      </c>
      <c r="B282" s="0" t="s">
        <v>7007</v>
      </c>
      <c r="C282" s="0" t="s">
        <v>7008</v>
      </c>
      <c r="D282" s="0" t="s">
        <v>6735</v>
      </c>
      <c r="E282" s="0" t="s">
        <v>7019</v>
      </c>
      <c r="F282" s="0" t="s">
        <v>6258</v>
      </c>
      <c r="G282" s="0" t="s">
        <v>7020</v>
      </c>
    </row>
    <row customHeight="1" ht="11.25">
      <c r="A283" s="373" t="s">
        <v>14</v>
      </c>
      <c r="B283" s="0" t="s">
        <v>7021</v>
      </c>
      <c r="C283" s="0" t="s">
        <v>7022</v>
      </c>
      <c r="D283" s="0" t="s">
        <v>7021</v>
      </c>
      <c r="E283" s="0" t="s">
        <v>7022</v>
      </c>
      <c r="F283" s="0" t="s">
        <v>6249</v>
      </c>
      <c r="G283" s="0" t="s">
        <v>7023</v>
      </c>
    </row>
    <row customHeight="1" ht="11.25">
      <c r="A284" s="373" t="s">
        <v>14</v>
      </c>
      <c r="B284" s="0" t="s">
        <v>7021</v>
      </c>
      <c r="C284" s="0" t="s">
        <v>7022</v>
      </c>
      <c r="D284" s="0" t="s">
        <v>7024</v>
      </c>
      <c r="E284" s="0" t="s">
        <v>7025</v>
      </c>
      <c r="F284" s="0" t="s">
        <v>6255</v>
      </c>
      <c r="G284" s="0" t="s">
        <v>7026</v>
      </c>
    </row>
    <row customHeight="1" ht="11.25">
      <c r="A285" s="373" t="s">
        <v>14</v>
      </c>
      <c r="B285" s="0" t="s">
        <v>7021</v>
      </c>
      <c r="C285" s="0" t="s">
        <v>7022</v>
      </c>
      <c r="D285" s="0" t="s">
        <v>7027</v>
      </c>
      <c r="E285" s="0" t="s">
        <v>7028</v>
      </c>
      <c r="F285" s="0" t="s">
        <v>6255</v>
      </c>
      <c r="G285" s="0" t="s">
        <v>7029</v>
      </c>
    </row>
    <row customHeight="1" ht="11.25">
      <c r="A286" s="373" t="s">
        <v>14</v>
      </c>
      <c r="B286" s="0" t="s">
        <v>7021</v>
      </c>
      <c r="C286" s="0" t="s">
        <v>7022</v>
      </c>
      <c r="D286" s="0" t="s">
        <v>6992</v>
      </c>
      <c r="E286" s="0" t="s">
        <v>7030</v>
      </c>
      <c r="F286" s="0" t="s">
        <v>6258</v>
      </c>
      <c r="G286" s="0" t="s">
        <v>7031</v>
      </c>
    </row>
    <row customHeight="1" ht="11.25">
      <c r="A287" s="373" t="s">
        <v>14</v>
      </c>
      <c r="B287" s="0" t="s">
        <v>7021</v>
      </c>
      <c r="C287" s="0" t="s">
        <v>7022</v>
      </c>
      <c r="D287" s="0" t="s">
        <v>7032</v>
      </c>
      <c r="E287" s="0" t="s">
        <v>7033</v>
      </c>
      <c r="F287" s="0" t="s">
        <v>6258</v>
      </c>
      <c r="G287" s="0" t="s">
        <v>7034</v>
      </c>
    </row>
    <row customHeight="1" ht="11.25">
      <c r="A288" s="373" t="s">
        <v>14</v>
      </c>
      <c r="B288" s="0" t="s">
        <v>7021</v>
      </c>
      <c r="C288" s="0" t="s">
        <v>7022</v>
      </c>
      <c r="D288" s="0" t="s">
        <v>7035</v>
      </c>
      <c r="E288" s="0" t="s">
        <v>7036</v>
      </c>
      <c r="F288" s="0" t="s">
        <v>6258</v>
      </c>
      <c r="G288" s="0" t="s">
        <v>7037</v>
      </c>
    </row>
    <row customHeight="1" ht="11.25">
      <c r="A289" s="373" t="s">
        <v>14</v>
      </c>
      <c r="B289" s="0" t="s">
        <v>7021</v>
      </c>
      <c r="C289" s="0" t="s">
        <v>7022</v>
      </c>
      <c r="D289" s="0" t="s">
        <v>7038</v>
      </c>
      <c r="E289" s="0" t="s">
        <v>7039</v>
      </c>
      <c r="F289" s="0" t="s">
        <v>6258</v>
      </c>
      <c r="G289" s="0" t="s">
        <v>7040</v>
      </c>
    </row>
    <row customHeight="1" ht="11.25">
      <c r="A290" s="373" t="s">
        <v>14</v>
      </c>
      <c r="B290" s="0" t="s">
        <v>7021</v>
      </c>
      <c r="C290" s="0" t="s">
        <v>7022</v>
      </c>
      <c r="D290" s="0" t="s">
        <v>7041</v>
      </c>
      <c r="E290" s="0" t="s">
        <v>7042</v>
      </c>
      <c r="F290" s="0" t="s">
        <v>6258</v>
      </c>
      <c r="G290" s="0" t="s">
        <v>7043</v>
      </c>
    </row>
    <row customHeight="1" ht="11.25">
      <c r="A291" s="373" t="s">
        <v>14</v>
      </c>
      <c r="B291" s="0" t="s">
        <v>7044</v>
      </c>
      <c r="C291" s="0" t="s">
        <v>7045</v>
      </c>
      <c r="D291" s="0" t="s">
        <v>7044</v>
      </c>
      <c r="E291" s="0" t="s">
        <v>7045</v>
      </c>
      <c r="F291" s="0" t="s">
        <v>6244</v>
      </c>
      <c r="G291" s="0" t="s">
        <v>7046</v>
      </c>
    </row>
    <row customHeight="1" ht="11.25">
      <c r="A292" s="373" t="s">
        <v>14</v>
      </c>
      <c r="B292" s="0" t="s">
        <v>7047</v>
      </c>
      <c r="C292" s="0" t="s">
        <v>7048</v>
      </c>
      <c r="D292" s="0" t="s">
        <v>7047</v>
      </c>
      <c r="E292" s="0" t="s">
        <v>7048</v>
      </c>
      <c r="F292" s="0" t="s">
        <v>6249</v>
      </c>
      <c r="G292" s="0" t="s">
        <v>7049</v>
      </c>
    </row>
    <row customHeight="1" ht="11.25">
      <c r="A293" s="373" t="s">
        <v>14</v>
      </c>
      <c r="B293" s="0" t="s">
        <v>7047</v>
      </c>
      <c r="C293" s="0" t="s">
        <v>7048</v>
      </c>
      <c r="D293" s="0" t="s">
        <v>7050</v>
      </c>
      <c r="E293" s="0" t="s">
        <v>7051</v>
      </c>
      <c r="F293" s="0" t="s">
        <v>6255</v>
      </c>
      <c r="G293" s="0" t="s">
        <v>7052</v>
      </c>
    </row>
    <row customHeight="1" ht="11.25">
      <c r="A294" s="373" t="s">
        <v>14</v>
      </c>
      <c r="B294" s="0" t="s">
        <v>7047</v>
      </c>
      <c r="C294" s="0" t="s">
        <v>7048</v>
      </c>
      <c r="D294" s="0" t="s">
        <v>7053</v>
      </c>
      <c r="E294" s="0" t="s">
        <v>7054</v>
      </c>
      <c r="F294" s="0" t="s">
        <v>6255</v>
      </c>
      <c r="G294" s="0" t="s">
        <v>7055</v>
      </c>
    </row>
    <row customHeight="1" ht="11.25">
      <c r="A295" s="373" t="s">
        <v>14</v>
      </c>
      <c r="B295" s="0" t="s">
        <v>7047</v>
      </c>
      <c r="C295" s="0" t="s">
        <v>7048</v>
      </c>
      <c r="D295" s="0" t="s">
        <v>7056</v>
      </c>
      <c r="E295" s="0" t="s">
        <v>7057</v>
      </c>
      <c r="F295" s="0" t="s">
        <v>6255</v>
      </c>
      <c r="G295" s="0" t="s">
        <v>7058</v>
      </c>
    </row>
    <row customHeight="1" ht="11.25">
      <c r="A296" s="373" t="s">
        <v>14</v>
      </c>
      <c r="B296" s="0" t="s">
        <v>7047</v>
      </c>
      <c r="C296" s="0" t="s">
        <v>7048</v>
      </c>
      <c r="D296" s="0" t="s">
        <v>7059</v>
      </c>
      <c r="E296" s="0" t="s">
        <v>7060</v>
      </c>
      <c r="F296" s="0" t="s">
        <v>6255</v>
      </c>
      <c r="G296" s="0" t="s">
        <v>7061</v>
      </c>
    </row>
    <row customHeight="1" ht="11.25">
      <c r="A297" s="373" t="s">
        <v>14</v>
      </c>
      <c r="B297" s="0" t="s">
        <v>7047</v>
      </c>
      <c r="C297" s="0" t="s">
        <v>7048</v>
      </c>
      <c r="D297" s="0" t="s">
        <v>7062</v>
      </c>
      <c r="E297" s="0" t="s">
        <v>7063</v>
      </c>
      <c r="F297" s="0" t="s">
        <v>6252</v>
      </c>
      <c r="G297" s="0" t="s">
        <v>7064</v>
      </c>
    </row>
    <row customHeight="1" ht="11.25">
      <c r="A298" s="373" t="s">
        <v>14</v>
      </c>
      <c r="B298" s="0" t="s">
        <v>7047</v>
      </c>
      <c r="C298" s="0" t="s">
        <v>7048</v>
      </c>
      <c r="D298" s="0" t="s">
        <v>7065</v>
      </c>
      <c r="E298" s="0" t="s">
        <v>7066</v>
      </c>
      <c r="F298" s="0" t="s">
        <v>6258</v>
      </c>
      <c r="G298" s="0" t="s">
        <v>7067</v>
      </c>
    </row>
    <row customHeight="1" ht="11.25">
      <c r="A299" s="373" t="s">
        <v>14</v>
      </c>
      <c r="B299" s="0" t="s">
        <v>7047</v>
      </c>
      <c r="C299" s="0" t="s">
        <v>7048</v>
      </c>
      <c r="D299" s="0" t="s">
        <v>7068</v>
      </c>
      <c r="E299" s="0" t="s">
        <v>7069</v>
      </c>
      <c r="F299" s="0" t="s">
        <v>6258</v>
      </c>
      <c r="G299" s="0" t="s">
        <v>7070</v>
      </c>
    </row>
    <row customHeight="1" ht="11.25">
      <c r="A300" s="373" t="s">
        <v>14</v>
      </c>
      <c r="B300" s="0" t="s">
        <v>7047</v>
      </c>
      <c r="C300" s="0" t="s">
        <v>7048</v>
      </c>
      <c r="D300" s="0" t="s">
        <v>7071</v>
      </c>
      <c r="E300" s="0" t="s">
        <v>7072</v>
      </c>
      <c r="F300" s="0" t="s">
        <v>6258</v>
      </c>
      <c r="G300" s="0" t="s">
        <v>7073</v>
      </c>
    </row>
    <row customHeight="1" ht="11.25">
      <c r="A301" s="373" t="s">
        <v>14</v>
      </c>
      <c r="B301" s="0" t="s">
        <v>7047</v>
      </c>
      <c r="C301" s="0" t="s">
        <v>7048</v>
      </c>
      <c r="D301" s="0" t="s">
        <v>7074</v>
      </c>
      <c r="E301" s="0" t="s">
        <v>7075</v>
      </c>
      <c r="F301" s="0" t="s">
        <v>6258</v>
      </c>
      <c r="G301" s="0" t="s">
        <v>7076</v>
      </c>
    </row>
    <row customHeight="1" ht="11.25">
      <c r="A302" s="373" t="s">
        <v>14</v>
      </c>
      <c r="B302" s="0" t="s">
        <v>7047</v>
      </c>
      <c r="C302" s="0" t="s">
        <v>7048</v>
      </c>
      <c r="D302" s="0" t="s">
        <v>7077</v>
      </c>
      <c r="E302" s="0" t="s">
        <v>7078</v>
      </c>
      <c r="F302" s="0" t="s">
        <v>6258</v>
      </c>
      <c r="G302" s="0" t="s">
        <v>7079</v>
      </c>
    </row>
    <row customHeight="1" ht="11.25">
      <c r="A303" s="373" t="s">
        <v>14</v>
      </c>
      <c r="B303" s="0" t="s">
        <v>7047</v>
      </c>
      <c r="C303" s="0" t="s">
        <v>7048</v>
      </c>
      <c r="D303" s="0" t="s">
        <v>7080</v>
      </c>
      <c r="E303" s="0" t="s">
        <v>7081</v>
      </c>
      <c r="F303" s="0" t="s">
        <v>6258</v>
      </c>
      <c r="G303" s="0" t="s">
        <v>7082</v>
      </c>
    </row>
    <row customHeight="1" ht="11.25">
      <c r="A304" s="373" t="s">
        <v>14</v>
      </c>
      <c r="B304" s="0" t="s">
        <v>7083</v>
      </c>
      <c r="C304" s="0" t="s">
        <v>7084</v>
      </c>
      <c r="D304" s="0" t="s">
        <v>7083</v>
      </c>
      <c r="E304" s="0" t="s">
        <v>7084</v>
      </c>
      <c r="F304" s="0" t="s">
        <v>6244</v>
      </c>
      <c r="G304" s="0" t="s">
        <v>7085</v>
      </c>
    </row>
    <row customHeight="1" ht="11.25">
      <c r="A305" s="373" t="s">
        <v>14</v>
      </c>
      <c r="B305" s="0" t="s">
        <v>7086</v>
      </c>
      <c r="C305" s="0" t="s">
        <v>7087</v>
      </c>
      <c r="D305" s="0" t="s">
        <v>7086</v>
      </c>
      <c r="E305" s="0" t="s">
        <v>7087</v>
      </c>
      <c r="F305" s="0" t="s">
        <v>6249</v>
      </c>
      <c r="G305" s="0" t="s">
        <v>7088</v>
      </c>
    </row>
    <row customHeight="1" ht="11.25">
      <c r="A306" s="373" t="s">
        <v>14</v>
      </c>
      <c r="B306" s="0" t="s">
        <v>7086</v>
      </c>
      <c r="C306" s="0" t="s">
        <v>7087</v>
      </c>
      <c r="D306" s="0" t="s">
        <v>7089</v>
      </c>
      <c r="E306" s="0" t="s">
        <v>7090</v>
      </c>
      <c r="F306" s="0" t="s">
        <v>6255</v>
      </c>
      <c r="G306" s="0" t="s">
        <v>7091</v>
      </c>
    </row>
    <row customHeight="1" ht="11.25">
      <c r="A307" s="373" t="s">
        <v>14</v>
      </c>
      <c r="B307" s="0" t="s">
        <v>7086</v>
      </c>
      <c r="C307" s="0" t="s">
        <v>7087</v>
      </c>
      <c r="D307" s="0" t="s">
        <v>7092</v>
      </c>
      <c r="E307" s="0" t="s">
        <v>7093</v>
      </c>
      <c r="F307" s="0" t="s">
        <v>6255</v>
      </c>
      <c r="G307" s="0" t="s">
        <v>7094</v>
      </c>
    </row>
    <row customHeight="1" ht="11.25">
      <c r="A308" s="373" t="s">
        <v>14</v>
      </c>
      <c r="B308" s="0" t="s">
        <v>7086</v>
      </c>
      <c r="C308" s="0" t="s">
        <v>7087</v>
      </c>
      <c r="D308" s="0" t="s">
        <v>7095</v>
      </c>
      <c r="E308" s="0" t="s">
        <v>7096</v>
      </c>
      <c r="F308" s="0" t="s">
        <v>6255</v>
      </c>
      <c r="G308" s="0" t="s">
        <v>7097</v>
      </c>
    </row>
    <row customHeight="1" ht="11.25">
      <c r="A309" s="373" t="s">
        <v>14</v>
      </c>
      <c r="B309" s="0" t="s">
        <v>7086</v>
      </c>
      <c r="C309" s="0" t="s">
        <v>7087</v>
      </c>
      <c r="D309" s="0" t="s">
        <v>7098</v>
      </c>
      <c r="E309" s="0" t="s">
        <v>7099</v>
      </c>
      <c r="F309" s="0" t="s">
        <v>6252</v>
      </c>
      <c r="G309" s="0" t="s">
        <v>7100</v>
      </c>
    </row>
    <row customHeight="1" ht="11.25">
      <c r="A310" s="373" t="s">
        <v>14</v>
      </c>
      <c r="B310" s="0" t="s">
        <v>7086</v>
      </c>
      <c r="C310" s="0" t="s">
        <v>7087</v>
      </c>
      <c r="D310" s="0" t="s">
        <v>7101</v>
      </c>
      <c r="E310" s="0" t="s">
        <v>7102</v>
      </c>
      <c r="F310" s="0" t="s">
        <v>6258</v>
      </c>
      <c r="G310" s="0" t="s">
        <v>7103</v>
      </c>
    </row>
    <row customHeight="1" ht="11.25">
      <c r="A311" s="373" t="s">
        <v>14</v>
      </c>
      <c r="B311" s="0" t="s">
        <v>7086</v>
      </c>
      <c r="C311" s="0" t="s">
        <v>7087</v>
      </c>
      <c r="D311" s="0" t="s">
        <v>7104</v>
      </c>
      <c r="E311" s="0" t="s">
        <v>7105</v>
      </c>
      <c r="F311" s="0" t="s">
        <v>6258</v>
      </c>
      <c r="G311" s="0" t="s">
        <v>7106</v>
      </c>
    </row>
    <row customHeight="1" ht="11.25">
      <c r="A312" s="373" t="s">
        <v>14</v>
      </c>
      <c r="B312" s="0" t="s">
        <v>7086</v>
      </c>
      <c r="C312" s="0" t="s">
        <v>7087</v>
      </c>
      <c r="D312" s="0" t="s">
        <v>7107</v>
      </c>
      <c r="E312" s="0" t="s">
        <v>7108</v>
      </c>
      <c r="F312" s="0" t="s">
        <v>6258</v>
      </c>
      <c r="G312" s="0" t="s">
        <v>7109</v>
      </c>
    </row>
    <row customHeight="1" ht="11.25">
      <c r="A313" s="373" t="s">
        <v>14</v>
      </c>
      <c r="B313" s="0" t="s">
        <v>7110</v>
      </c>
      <c r="C313" s="0" t="s">
        <v>7111</v>
      </c>
      <c r="D313" s="0" t="s">
        <v>7110</v>
      </c>
      <c r="E313" s="0" t="s">
        <v>7111</v>
      </c>
      <c r="F313" s="0" t="s">
        <v>6244</v>
      </c>
      <c r="G313" s="0" t="s">
        <v>7112</v>
      </c>
    </row>
    <row customHeight="1" ht="11.25">
      <c r="A314" s="373" t="s">
        <v>14</v>
      </c>
      <c r="B314" s="0" t="s">
        <v>7113</v>
      </c>
      <c r="C314" s="0" t="s">
        <v>7114</v>
      </c>
      <c r="D314" s="0" t="s">
        <v>7115</v>
      </c>
      <c r="E314" s="0" t="s">
        <v>7116</v>
      </c>
      <c r="F314" s="0" t="s">
        <v>6258</v>
      </c>
      <c r="G314" s="0" t="s">
        <v>7117</v>
      </c>
    </row>
    <row customHeight="1" ht="11.25">
      <c r="A315" s="373" t="s">
        <v>14</v>
      </c>
      <c r="B315" s="0" t="s">
        <v>7113</v>
      </c>
      <c r="C315" s="0" t="s">
        <v>7114</v>
      </c>
      <c r="D315" s="0" t="s">
        <v>7113</v>
      </c>
      <c r="E315" s="0" t="s">
        <v>7114</v>
      </c>
      <c r="F315" s="0" t="s">
        <v>6249</v>
      </c>
      <c r="G315" s="0" t="s">
        <v>7118</v>
      </c>
    </row>
    <row customHeight="1" ht="11.25">
      <c r="A316" s="373" t="s">
        <v>14</v>
      </c>
      <c r="B316" s="0" t="s">
        <v>7113</v>
      </c>
      <c r="C316" s="0" t="s">
        <v>7114</v>
      </c>
      <c r="D316" s="0" t="s">
        <v>7119</v>
      </c>
      <c r="E316" s="0" t="s">
        <v>7120</v>
      </c>
      <c r="F316" s="0" t="s">
        <v>6255</v>
      </c>
      <c r="G316" s="0" t="s">
        <v>7121</v>
      </c>
    </row>
    <row customHeight="1" ht="11.25">
      <c r="A317" s="373" t="s">
        <v>14</v>
      </c>
      <c r="B317" s="0" t="s">
        <v>7113</v>
      </c>
      <c r="C317" s="0" t="s">
        <v>7114</v>
      </c>
      <c r="D317" s="0" t="s">
        <v>7122</v>
      </c>
      <c r="E317" s="0" t="s">
        <v>7123</v>
      </c>
      <c r="F317" s="0" t="s">
        <v>6255</v>
      </c>
      <c r="G317" s="0" t="s">
        <v>7124</v>
      </c>
    </row>
    <row customHeight="1" ht="11.25">
      <c r="A318" s="373" t="s">
        <v>14</v>
      </c>
      <c r="B318" s="0" t="s">
        <v>7113</v>
      </c>
      <c r="C318" s="0" t="s">
        <v>7114</v>
      </c>
      <c r="D318" s="0" t="s">
        <v>7125</v>
      </c>
      <c r="E318" s="0" t="s">
        <v>7126</v>
      </c>
      <c r="F318" s="0" t="s">
        <v>6255</v>
      </c>
      <c r="G318" s="0" t="s">
        <v>7127</v>
      </c>
    </row>
    <row customHeight="1" ht="11.25">
      <c r="A319" s="373" t="s">
        <v>14</v>
      </c>
      <c r="B319" s="0" t="s">
        <v>7113</v>
      </c>
      <c r="C319" s="0" t="s">
        <v>7114</v>
      </c>
      <c r="D319" s="0" t="s">
        <v>7128</v>
      </c>
      <c r="E319" s="0" t="s">
        <v>7129</v>
      </c>
      <c r="F319" s="0" t="s">
        <v>6252</v>
      </c>
      <c r="G319" s="0" t="s">
        <v>7130</v>
      </c>
    </row>
    <row customHeight="1" ht="11.25">
      <c r="A320" s="373" t="s">
        <v>14</v>
      </c>
      <c r="B320" s="0" t="s">
        <v>7113</v>
      </c>
      <c r="C320" s="0" t="s">
        <v>7114</v>
      </c>
      <c r="D320" s="0" t="s">
        <v>7131</v>
      </c>
      <c r="E320" s="0" t="s">
        <v>7132</v>
      </c>
      <c r="F320" s="0" t="s">
        <v>6258</v>
      </c>
      <c r="G320" s="0" t="s">
        <v>7133</v>
      </c>
    </row>
    <row customHeight="1" ht="11.25">
      <c r="A321" s="373" t="s">
        <v>14</v>
      </c>
      <c r="B321" s="0" t="s">
        <v>7113</v>
      </c>
      <c r="C321" s="0" t="s">
        <v>7114</v>
      </c>
      <c r="D321" s="0" t="s">
        <v>6351</v>
      </c>
      <c r="E321" s="0" t="s">
        <v>7134</v>
      </c>
      <c r="F321" s="0" t="s">
        <v>6258</v>
      </c>
      <c r="G321" s="0" t="s">
        <v>7135</v>
      </c>
    </row>
    <row customHeight="1" ht="11.25">
      <c r="A322" s="373" t="s">
        <v>14</v>
      </c>
      <c r="B322" s="0" t="s">
        <v>7113</v>
      </c>
      <c r="C322" s="0" t="s">
        <v>7114</v>
      </c>
      <c r="D322" s="0" t="s">
        <v>7136</v>
      </c>
      <c r="E322" s="0" t="s">
        <v>7137</v>
      </c>
      <c r="F322" s="0" t="s">
        <v>6258</v>
      </c>
      <c r="G322" s="0" t="s">
        <v>7138</v>
      </c>
    </row>
    <row customHeight="1" ht="11.25">
      <c r="A323" s="373" t="s">
        <v>14</v>
      </c>
      <c r="B323" s="0" t="s">
        <v>7139</v>
      </c>
      <c r="C323" s="0" t="s">
        <v>7140</v>
      </c>
      <c r="D323" s="0" t="s">
        <v>7139</v>
      </c>
      <c r="E323" s="0" t="s">
        <v>7140</v>
      </c>
      <c r="F323" s="0" t="s">
        <v>6244</v>
      </c>
      <c r="G323" s="0" t="s">
        <v>7141</v>
      </c>
    </row>
    <row customHeight="1" ht="11.25">
      <c r="A324" s="373" t="s">
        <v>14</v>
      </c>
      <c r="B324" s="0" t="s">
        <v>7142</v>
      </c>
      <c r="C324" s="0" t="s">
        <v>7143</v>
      </c>
      <c r="D324" s="0" t="s">
        <v>7142</v>
      </c>
      <c r="E324" s="0" t="s">
        <v>7143</v>
      </c>
      <c r="F324" s="0" t="s">
        <v>6249</v>
      </c>
      <c r="G324" s="0" t="s">
        <v>7144</v>
      </c>
    </row>
    <row customHeight="1" ht="11.25">
      <c r="A325" s="373" t="s">
        <v>14</v>
      </c>
      <c r="B325" s="0" t="s">
        <v>7142</v>
      </c>
      <c r="C325" s="0" t="s">
        <v>7143</v>
      </c>
      <c r="D325" s="0" t="s">
        <v>7145</v>
      </c>
      <c r="E325" s="0" t="s">
        <v>7146</v>
      </c>
      <c r="F325" s="0" t="s">
        <v>6255</v>
      </c>
      <c r="G325" s="0" t="s">
        <v>7147</v>
      </c>
    </row>
    <row customHeight="1" ht="11.25">
      <c r="A326" s="373" t="s">
        <v>14</v>
      </c>
      <c r="B326" s="0" t="s">
        <v>7142</v>
      </c>
      <c r="C326" s="0" t="s">
        <v>7143</v>
      </c>
      <c r="D326" s="0" t="s">
        <v>7148</v>
      </c>
      <c r="E326" s="0" t="s">
        <v>7149</v>
      </c>
      <c r="F326" s="0" t="s">
        <v>6252</v>
      </c>
      <c r="G326" s="0" t="s">
        <v>7150</v>
      </c>
    </row>
    <row customHeight="1" ht="11.25">
      <c r="A327" s="373" t="s">
        <v>14</v>
      </c>
      <c r="B327" s="0" t="s">
        <v>7142</v>
      </c>
      <c r="C327" s="0" t="s">
        <v>7143</v>
      </c>
      <c r="D327" s="0" t="s">
        <v>7151</v>
      </c>
      <c r="E327" s="0" t="s">
        <v>7152</v>
      </c>
      <c r="F327" s="0" t="s">
        <v>6258</v>
      </c>
      <c r="G327" s="0" t="s">
        <v>7153</v>
      </c>
    </row>
    <row customHeight="1" ht="11.25">
      <c r="A328" s="373" t="s">
        <v>14</v>
      </c>
      <c r="B328" s="0" t="s">
        <v>7142</v>
      </c>
      <c r="C328" s="0" t="s">
        <v>7143</v>
      </c>
      <c r="D328" s="0" t="s">
        <v>7154</v>
      </c>
      <c r="E328" s="0" t="s">
        <v>7155</v>
      </c>
      <c r="F328" s="0" t="s">
        <v>6258</v>
      </c>
      <c r="G328" s="0" t="s">
        <v>7156</v>
      </c>
    </row>
    <row customHeight="1" ht="11.25">
      <c r="A329" s="373" t="s">
        <v>14</v>
      </c>
      <c r="B329" s="0" t="s">
        <v>7142</v>
      </c>
      <c r="C329" s="0" t="s">
        <v>7143</v>
      </c>
      <c r="D329" s="0" t="s">
        <v>7157</v>
      </c>
      <c r="E329" s="0" t="s">
        <v>7158</v>
      </c>
      <c r="F329" s="0" t="s">
        <v>6258</v>
      </c>
      <c r="G329" s="0" t="s">
        <v>7159</v>
      </c>
    </row>
    <row customHeight="1" ht="11.25">
      <c r="A330" s="373" t="s">
        <v>14</v>
      </c>
      <c r="B330" s="0" t="s">
        <v>99</v>
      </c>
      <c r="C330" s="0" t="s">
        <v>100</v>
      </c>
      <c r="D330" s="0" t="s">
        <v>99</v>
      </c>
      <c r="E330" s="0" t="s">
        <v>100</v>
      </c>
      <c r="F330" s="0" t="s">
        <v>6244</v>
      </c>
      <c r="G330" s="0" t="s">
        <v>98</v>
      </c>
    </row>
    <row customHeight="1" ht="11.25">
      <c r="A331" s="373" t="s">
        <v>14</v>
      </c>
      <c r="B331" s="0" t="s">
        <v>7160</v>
      </c>
      <c r="C331" s="0" t="s">
        <v>7161</v>
      </c>
      <c r="D331" s="0" t="s">
        <v>7160</v>
      </c>
      <c r="E331" s="0" t="s">
        <v>7161</v>
      </c>
      <c r="F331" s="0" t="s">
        <v>6249</v>
      </c>
      <c r="G331" s="0" t="s">
        <v>7162</v>
      </c>
    </row>
    <row customHeight="1" ht="11.25">
      <c r="A332" s="373" t="s">
        <v>14</v>
      </c>
      <c r="B332" s="0" t="s">
        <v>7160</v>
      </c>
      <c r="C332" s="0" t="s">
        <v>7161</v>
      </c>
      <c r="D332" s="0" t="s">
        <v>7163</v>
      </c>
      <c r="E332" s="0" t="s">
        <v>7164</v>
      </c>
      <c r="F332" s="0" t="s">
        <v>6255</v>
      </c>
      <c r="G332" s="0" t="s">
        <v>7165</v>
      </c>
    </row>
    <row customHeight="1" ht="11.25">
      <c r="A333" s="373" t="s">
        <v>14</v>
      </c>
      <c r="B333" s="0" t="s">
        <v>7160</v>
      </c>
      <c r="C333" s="0" t="s">
        <v>7161</v>
      </c>
      <c r="D333" s="0" t="s">
        <v>7166</v>
      </c>
      <c r="E333" s="0" t="s">
        <v>7167</v>
      </c>
      <c r="F333" s="0" t="s">
        <v>6255</v>
      </c>
      <c r="G333" s="0" t="s">
        <v>7168</v>
      </c>
    </row>
    <row customHeight="1" ht="11.25">
      <c r="A334" s="373" t="s">
        <v>14</v>
      </c>
      <c r="B334" s="0" t="s">
        <v>7160</v>
      </c>
      <c r="C334" s="0" t="s">
        <v>7161</v>
      </c>
      <c r="D334" s="0" t="s">
        <v>7169</v>
      </c>
      <c r="E334" s="0" t="s">
        <v>7170</v>
      </c>
      <c r="F334" s="0" t="s">
        <v>6252</v>
      </c>
      <c r="G334" s="0" t="s">
        <v>7171</v>
      </c>
    </row>
    <row customHeight="1" ht="11.25">
      <c r="A335" s="373" t="s">
        <v>14</v>
      </c>
      <c r="B335" s="0" t="s">
        <v>7160</v>
      </c>
      <c r="C335" s="0" t="s">
        <v>7161</v>
      </c>
      <c r="D335" s="0" t="s">
        <v>7172</v>
      </c>
      <c r="E335" s="0" t="s">
        <v>7173</v>
      </c>
      <c r="F335" s="0" t="s">
        <v>6258</v>
      </c>
      <c r="G335" s="0" t="s">
        <v>7174</v>
      </c>
    </row>
    <row customHeight="1" ht="11.25">
      <c r="A336" s="373" t="s">
        <v>14</v>
      </c>
      <c r="B336" s="0" t="s">
        <v>7160</v>
      </c>
      <c r="C336" s="0" t="s">
        <v>7161</v>
      </c>
      <c r="D336" s="0" t="s">
        <v>7175</v>
      </c>
      <c r="E336" s="0" t="s">
        <v>7176</v>
      </c>
      <c r="F336" s="0" t="s">
        <v>6258</v>
      </c>
      <c r="G336" s="0" t="s">
        <v>7177</v>
      </c>
    </row>
    <row customHeight="1" ht="11.25">
      <c r="A337" s="373" t="s">
        <v>14</v>
      </c>
      <c r="B337" s="0" t="s">
        <v>7160</v>
      </c>
      <c r="C337" s="0" t="s">
        <v>7161</v>
      </c>
      <c r="D337" s="0" t="s">
        <v>7178</v>
      </c>
      <c r="E337" s="0" t="s">
        <v>7179</v>
      </c>
      <c r="F337" s="0" t="s">
        <v>6258</v>
      </c>
      <c r="G337" s="0" t="s">
        <v>7180</v>
      </c>
    </row>
    <row customHeight="1" ht="11.25">
      <c r="A338" s="373" t="s">
        <v>14</v>
      </c>
      <c r="B338" s="0" t="s">
        <v>7160</v>
      </c>
      <c r="C338" s="0" t="s">
        <v>7161</v>
      </c>
      <c r="D338" s="0" t="s">
        <v>7181</v>
      </c>
      <c r="E338" s="0" t="s">
        <v>7182</v>
      </c>
      <c r="F338" s="0" t="s">
        <v>6258</v>
      </c>
      <c r="G338" s="0" t="s">
        <v>7183</v>
      </c>
    </row>
    <row customHeight="1" ht="11.25">
      <c r="A339" s="373" t="s">
        <v>14</v>
      </c>
      <c r="B339" s="0" t="s">
        <v>7184</v>
      </c>
      <c r="C339" s="0" t="s">
        <v>7185</v>
      </c>
      <c r="D339" s="0" t="s">
        <v>7184</v>
      </c>
      <c r="E339" s="0" t="s">
        <v>7185</v>
      </c>
      <c r="F339" s="0" t="s">
        <v>6249</v>
      </c>
      <c r="G339" s="0" t="s">
        <v>7186</v>
      </c>
    </row>
    <row customHeight="1" ht="11.25">
      <c r="A340" s="373" t="s">
        <v>14</v>
      </c>
      <c r="B340" s="0" t="s">
        <v>7184</v>
      </c>
      <c r="C340" s="0" t="s">
        <v>7185</v>
      </c>
      <c r="D340" s="0" t="s">
        <v>7187</v>
      </c>
      <c r="E340" s="0" t="s">
        <v>7188</v>
      </c>
      <c r="F340" s="0" t="s">
        <v>6255</v>
      </c>
      <c r="G340" s="0" t="s">
        <v>7189</v>
      </c>
    </row>
    <row customHeight="1" ht="11.25">
      <c r="A341" s="373" t="s">
        <v>14</v>
      </c>
      <c r="B341" s="0" t="s">
        <v>7184</v>
      </c>
      <c r="C341" s="0" t="s">
        <v>7185</v>
      </c>
      <c r="D341" s="0" t="s">
        <v>6317</v>
      </c>
      <c r="E341" s="0" t="s">
        <v>7190</v>
      </c>
      <c r="F341" s="0" t="s">
        <v>6258</v>
      </c>
      <c r="G341" s="0" t="s">
        <v>7191</v>
      </c>
    </row>
    <row customHeight="1" ht="11.25">
      <c r="A342" s="373" t="s">
        <v>14</v>
      </c>
      <c r="B342" s="0" t="s">
        <v>7184</v>
      </c>
      <c r="C342" s="0" t="s">
        <v>7185</v>
      </c>
      <c r="D342" s="0" t="s">
        <v>7192</v>
      </c>
      <c r="E342" s="0" t="s">
        <v>7193</v>
      </c>
      <c r="F342" s="0" t="s">
        <v>6258</v>
      </c>
      <c r="G342" s="0" t="s">
        <v>7194</v>
      </c>
    </row>
    <row customHeight="1" ht="11.25">
      <c r="A343" s="373" t="s">
        <v>14</v>
      </c>
      <c r="B343" s="0" t="s">
        <v>7184</v>
      </c>
      <c r="C343" s="0" t="s">
        <v>7185</v>
      </c>
      <c r="D343" s="0" t="s">
        <v>7195</v>
      </c>
      <c r="E343" s="0" t="s">
        <v>7196</v>
      </c>
      <c r="F343" s="0" t="s">
        <v>6258</v>
      </c>
      <c r="G343" s="0" t="s">
        <v>7197</v>
      </c>
    </row>
    <row customHeight="1" ht="11.25">
      <c r="A344" s="373" t="s">
        <v>14</v>
      </c>
      <c r="B344" s="0" t="s">
        <v>7198</v>
      </c>
      <c r="C344" s="0" t="s">
        <v>7199</v>
      </c>
      <c r="D344" s="0" t="s">
        <v>7198</v>
      </c>
      <c r="E344" s="0" t="s">
        <v>7199</v>
      </c>
      <c r="F344" s="0" t="s">
        <v>6244</v>
      </c>
      <c r="G344" s="0" t="s">
        <v>7200</v>
      </c>
    </row>
    <row customHeight="1" ht="11.25">
      <c r="A345" s="373" t="s">
        <v>14</v>
      </c>
      <c r="B345" s="0" t="s">
        <v>7201</v>
      </c>
      <c r="C345" s="0" t="s">
        <v>7202</v>
      </c>
      <c r="D345" s="0" t="s">
        <v>7201</v>
      </c>
      <c r="E345" s="0" t="s">
        <v>7202</v>
      </c>
      <c r="F345" s="0" t="s">
        <v>6249</v>
      </c>
      <c r="G345" s="0" t="s">
        <v>7203</v>
      </c>
    </row>
    <row customHeight="1" ht="11.25">
      <c r="A346" s="373" t="s">
        <v>14</v>
      </c>
      <c r="B346" s="0" t="s">
        <v>7201</v>
      </c>
      <c r="C346" s="0" t="s">
        <v>7202</v>
      </c>
      <c r="D346" s="0" t="s">
        <v>7204</v>
      </c>
      <c r="E346" s="0" t="s">
        <v>7205</v>
      </c>
      <c r="F346" s="0" t="s">
        <v>6255</v>
      </c>
      <c r="G346" s="0" t="s">
        <v>7206</v>
      </c>
    </row>
    <row customHeight="1" ht="11.25">
      <c r="A347" s="373" t="s">
        <v>14</v>
      </c>
      <c r="B347" s="0" t="s">
        <v>7201</v>
      </c>
      <c r="C347" s="0" t="s">
        <v>7202</v>
      </c>
      <c r="D347" s="0" t="s">
        <v>7207</v>
      </c>
      <c r="E347" s="0" t="s">
        <v>7208</v>
      </c>
      <c r="F347" s="0" t="s">
        <v>6255</v>
      </c>
      <c r="G347" s="0" t="s">
        <v>7209</v>
      </c>
    </row>
    <row customHeight="1" ht="11.25">
      <c r="A348" s="373" t="s">
        <v>14</v>
      </c>
      <c r="B348" s="0" t="s">
        <v>7201</v>
      </c>
      <c r="C348" s="0" t="s">
        <v>7202</v>
      </c>
      <c r="D348" s="0" t="s">
        <v>7210</v>
      </c>
      <c r="E348" s="0" t="s">
        <v>7211</v>
      </c>
      <c r="F348" s="0" t="s">
        <v>6255</v>
      </c>
      <c r="G348" s="0" t="s">
        <v>7212</v>
      </c>
    </row>
    <row customHeight="1" ht="11.25">
      <c r="A349" s="373" t="s">
        <v>14</v>
      </c>
      <c r="B349" s="0" t="s">
        <v>7201</v>
      </c>
      <c r="C349" s="0" t="s">
        <v>7202</v>
      </c>
      <c r="D349" s="0" t="s">
        <v>7213</v>
      </c>
      <c r="E349" s="0" t="s">
        <v>7214</v>
      </c>
      <c r="F349" s="0" t="s">
        <v>6255</v>
      </c>
      <c r="G349" s="0" t="s">
        <v>7215</v>
      </c>
    </row>
    <row customHeight="1" ht="11.25">
      <c r="A350" s="373" t="s">
        <v>14</v>
      </c>
      <c r="B350" s="0" t="s">
        <v>7201</v>
      </c>
      <c r="C350" s="0" t="s">
        <v>7202</v>
      </c>
      <c r="D350" s="0" t="s">
        <v>7216</v>
      </c>
      <c r="E350" s="0" t="s">
        <v>7217</v>
      </c>
      <c r="F350" s="0" t="s">
        <v>6252</v>
      </c>
      <c r="G350" s="0" t="s">
        <v>7218</v>
      </c>
    </row>
    <row customHeight="1" ht="11.25">
      <c r="A351" s="373" t="s">
        <v>14</v>
      </c>
      <c r="B351" s="0" t="s">
        <v>7201</v>
      </c>
      <c r="C351" s="0" t="s">
        <v>7202</v>
      </c>
      <c r="D351" s="0" t="s">
        <v>7219</v>
      </c>
      <c r="E351" s="0" t="s">
        <v>7220</v>
      </c>
      <c r="F351" s="0" t="s">
        <v>6258</v>
      </c>
      <c r="G351" s="0" t="s">
        <v>7221</v>
      </c>
    </row>
    <row customHeight="1" ht="11.25">
      <c r="A352" s="373" t="s">
        <v>14</v>
      </c>
      <c r="B352" s="0" t="s">
        <v>7201</v>
      </c>
      <c r="C352" s="0" t="s">
        <v>7202</v>
      </c>
      <c r="D352" s="0" t="s">
        <v>7222</v>
      </c>
      <c r="E352" s="0" t="s">
        <v>7223</v>
      </c>
      <c r="F352" s="0" t="s">
        <v>6258</v>
      </c>
      <c r="G352" s="0" t="s">
        <v>7224</v>
      </c>
    </row>
    <row customHeight="1" ht="11.25">
      <c r="A353" s="373" t="s">
        <v>14</v>
      </c>
      <c r="B353" s="0" t="s">
        <v>7201</v>
      </c>
      <c r="C353" s="0" t="s">
        <v>7202</v>
      </c>
      <c r="D353" s="0" t="s">
        <v>7225</v>
      </c>
      <c r="E353" s="0" t="s">
        <v>7226</v>
      </c>
      <c r="F353" s="0" t="s">
        <v>6258</v>
      </c>
      <c r="G353" s="0" t="s">
        <v>7227</v>
      </c>
    </row>
    <row customHeight="1" ht="11.25">
      <c r="A354" s="373" t="s">
        <v>14</v>
      </c>
      <c r="B354" s="0" t="s">
        <v>7201</v>
      </c>
      <c r="C354" s="0" t="s">
        <v>7202</v>
      </c>
      <c r="D354" s="0" t="s">
        <v>7228</v>
      </c>
      <c r="E354" s="0" t="s">
        <v>7229</v>
      </c>
      <c r="F354" s="0" t="s">
        <v>6258</v>
      </c>
      <c r="G354" s="0" t="s">
        <v>7230</v>
      </c>
    </row>
    <row customHeight="1" ht="11.25">
      <c r="A355" s="373" t="s">
        <v>14</v>
      </c>
      <c r="B355" s="0" t="s">
        <v>7201</v>
      </c>
      <c r="C355" s="0" t="s">
        <v>7202</v>
      </c>
      <c r="D355" s="0" t="s">
        <v>7231</v>
      </c>
      <c r="E355" s="0" t="s">
        <v>7232</v>
      </c>
      <c r="F355" s="0" t="s">
        <v>6258</v>
      </c>
      <c r="G355" s="0" t="s">
        <v>7233</v>
      </c>
    </row>
    <row customHeight="1" ht="11.25">
      <c r="A356" s="373" t="s">
        <v>14</v>
      </c>
      <c r="B356" s="0" t="s">
        <v>7234</v>
      </c>
      <c r="C356" s="0" t="s">
        <v>7235</v>
      </c>
      <c r="D356" s="0" t="s">
        <v>7234</v>
      </c>
      <c r="E356" s="0" t="s">
        <v>7235</v>
      </c>
      <c r="F356" s="0" t="s">
        <v>6244</v>
      </c>
      <c r="G356" s="0" t="s">
        <v>7236</v>
      </c>
    </row>
    <row customHeight="1" ht="11.25">
      <c r="A357" s="373" t="s">
        <v>14</v>
      </c>
      <c r="B357" s="0" t="s">
        <v>7237</v>
      </c>
      <c r="C357" s="0" t="s">
        <v>7238</v>
      </c>
      <c r="D357" s="0" t="s">
        <v>7237</v>
      </c>
      <c r="E357" s="0" t="s">
        <v>7238</v>
      </c>
      <c r="F357" s="0" t="s">
        <v>6244</v>
      </c>
      <c r="G357" s="0" t="s">
        <v>7239</v>
      </c>
    </row>
    <row customHeight="1" ht="11.25">
      <c r="A358" s="373" t="s">
        <v>14</v>
      </c>
      <c r="B358" s="0" t="s">
        <v>7240</v>
      </c>
      <c r="C358" s="0" t="s">
        <v>7241</v>
      </c>
      <c r="D358" s="0" t="s">
        <v>7240</v>
      </c>
      <c r="E358" s="0" t="s">
        <v>7241</v>
      </c>
      <c r="F358" s="0" t="s">
        <v>6244</v>
      </c>
      <c r="G358" s="0" t="s">
        <v>7242</v>
      </c>
    </row>
    <row customHeight="1" ht="11.25">
      <c r="A359" s="373" t="s">
        <v>14</v>
      </c>
      <c r="B359" s="0" t="s">
        <v>7243</v>
      </c>
      <c r="C359" s="0" t="s">
        <v>7244</v>
      </c>
      <c r="D359" s="0" t="s">
        <v>7243</v>
      </c>
      <c r="E359" s="0" t="s">
        <v>7244</v>
      </c>
      <c r="F359" s="0" t="s">
        <v>6244</v>
      </c>
      <c r="G359" s="0" t="s">
        <v>7245</v>
      </c>
    </row>
    <row customHeight="1" ht="11.25">
      <c r="A360" s="373" t="s">
        <v>14</v>
      </c>
      <c r="B360" s="0" t="s">
        <v>7246</v>
      </c>
      <c r="C360" s="0" t="s">
        <v>7247</v>
      </c>
      <c r="D360" s="0" t="s">
        <v>7246</v>
      </c>
      <c r="E360" s="0" t="s">
        <v>7247</v>
      </c>
      <c r="F360" s="0" t="s">
        <v>6244</v>
      </c>
      <c r="G360" s="0" t="s">
        <v>7248</v>
      </c>
    </row>
    <row customHeight="1" ht="11.25">
      <c r="A361" s="373" t="s">
        <v>14</v>
      </c>
      <c r="B361" s="0" t="s">
        <v>7249</v>
      </c>
      <c r="C361" s="0" t="s">
        <v>7250</v>
      </c>
      <c r="D361" s="0" t="s">
        <v>7249</v>
      </c>
      <c r="E361" s="0" t="s">
        <v>7250</v>
      </c>
      <c r="F361" s="0" t="s">
        <v>6244</v>
      </c>
      <c r="G361" s="0" t="s">
        <v>7251</v>
      </c>
    </row>
    <row customHeight="1" ht="11.25">
      <c r="A362" s="373" t="s">
        <v>14</v>
      </c>
      <c r="B362" s="0" t="s">
        <v>7252</v>
      </c>
      <c r="C362" s="0" t="s">
        <v>7253</v>
      </c>
      <c r="D362" s="0" t="s">
        <v>7252</v>
      </c>
      <c r="E362" s="0" t="s">
        <v>7253</v>
      </c>
      <c r="F362" s="0" t="s">
        <v>6244</v>
      </c>
      <c r="G362" s="0" t="s">
        <v>7254</v>
      </c>
    </row>
    <row customHeight="1" ht="11.25">
      <c r="A363" s="373" t="s">
        <v>14</v>
      </c>
      <c r="B363" s="0" t="s">
        <v>7255</v>
      </c>
      <c r="C363" s="0" t="s">
        <v>7256</v>
      </c>
      <c r="D363" s="0" t="s">
        <v>7255</v>
      </c>
      <c r="E363" s="0" t="s">
        <v>7256</v>
      </c>
      <c r="F363" s="0" t="s">
        <v>6244</v>
      </c>
      <c r="G363" s="0" t="s">
        <v>7257</v>
      </c>
    </row>
    <row customHeight="1" ht="11.25">
      <c r="A364" s="373" t="s">
        <v>14</v>
      </c>
      <c r="B364" s="0" t="s">
        <v>7258</v>
      </c>
      <c r="C364" s="0" t="s">
        <v>7259</v>
      </c>
      <c r="D364" s="0" t="s">
        <v>7258</v>
      </c>
      <c r="E364" s="0" t="s">
        <v>7259</v>
      </c>
      <c r="F364" s="0" t="s">
        <v>6244</v>
      </c>
      <c r="G364" s="0" t="s">
        <v>7260</v>
      </c>
    </row>
    <row customHeight="1" ht="11.25">
      <c r="A365" s="373" t="s">
        <v>14</v>
      </c>
      <c r="B365" s="0" t="s">
        <v>7261</v>
      </c>
      <c r="C365" s="0" t="s">
        <v>7262</v>
      </c>
      <c r="D365" s="0" t="s">
        <v>7261</v>
      </c>
      <c r="E365" s="0" t="s">
        <v>7262</v>
      </c>
      <c r="F365" s="0" t="s">
        <v>6244</v>
      </c>
      <c r="G365" s="0" t="s">
        <v>7263</v>
      </c>
    </row>
    <row customHeight="1" ht="11.25">
      <c r="A366" s="373" t="s">
        <v>14</v>
      </c>
      <c r="B366" s="0" t="s">
        <v>7264</v>
      </c>
      <c r="C366" s="0" t="s">
        <v>7265</v>
      </c>
      <c r="D366" s="0" t="s">
        <v>7264</v>
      </c>
      <c r="E366" s="0" t="s">
        <v>7265</v>
      </c>
      <c r="F366" s="0" t="s">
        <v>6244</v>
      </c>
      <c r="G366" s="0" t="s">
        <v>7266</v>
      </c>
    </row>
    <row customHeight="1" ht="11.25">
      <c r="A367" s="373" t="s">
        <v>14</v>
      </c>
      <c r="B367" s="0" t="s">
        <v>7267</v>
      </c>
      <c r="C367" s="0" t="s">
        <v>7268</v>
      </c>
      <c r="D367" s="0" t="s">
        <v>7267</v>
      </c>
      <c r="E367" s="0" t="s">
        <v>7268</v>
      </c>
      <c r="F367" s="0" t="s">
        <v>6244</v>
      </c>
      <c r="G367" s="0" t="s">
        <v>7269</v>
      </c>
    </row>
    <row customHeight="1" ht="11.25">
      <c r="A368" s="373" t="s">
        <v>14</v>
      </c>
      <c r="B368" s="0" t="s">
        <v>7270</v>
      </c>
      <c r="C368" s="0" t="s">
        <v>7271</v>
      </c>
      <c r="D368" s="0" t="s">
        <v>7270</v>
      </c>
      <c r="E368" s="0" t="s">
        <v>7271</v>
      </c>
      <c r="F368" s="0" t="s">
        <v>6244</v>
      </c>
      <c r="G368" s="0" t="s">
        <v>7272</v>
      </c>
    </row>
    <row customHeight="1" ht="11.25">
      <c r="A369" s="373" t="s">
        <v>14</v>
      </c>
      <c r="B369" s="0" t="s">
        <v>7273</v>
      </c>
      <c r="C369" s="0" t="s">
        <v>7274</v>
      </c>
      <c r="D369" s="0" t="s">
        <v>7273</v>
      </c>
      <c r="E369" s="0" t="s">
        <v>7274</v>
      </c>
      <c r="F369" s="0" t="s">
        <v>6244</v>
      </c>
      <c r="G369" s="0" t="s">
        <v>7275</v>
      </c>
    </row>
    <row customHeight="1" ht="11.25">
      <c r="A370" s="373" t="s">
        <v>14</v>
      </c>
      <c r="B370" s="0" t="s">
        <v>7276</v>
      </c>
      <c r="C370" s="0" t="s">
        <v>7277</v>
      </c>
      <c r="D370" s="0" t="s">
        <v>7276</v>
      </c>
      <c r="E370" s="0" t="s">
        <v>7277</v>
      </c>
      <c r="F370" s="0" t="s">
        <v>6244</v>
      </c>
      <c r="G370" s="0" t="s">
        <v>7278</v>
      </c>
    </row>
    <row customHeight="1" ht="11.25">
      <c r="A371" s="373" t="s">
        <v>14</v>
      </c>
      <c r="B371" s="0" t="s">
        <v>7279</v>
      </c>
      <c r="C371" s="0" t="s">
        <v>7280</v>
      </c>
      <c r="D371" s="0" t="s">
        <v>7279</v>
      </c>
      <c r="E371" s="0" t="s">
        <v>7280</v>
      </c>
      <c r="F371" s="0" t="s">
        <v>6244</v>
      </c>
      <c r="G371" s="0" t="s">
        <v>7281</v>
      </c>
    </row>
    <row customHeight="1" ht="11.25">
      <c r="A372" s="373" t="s">
        <v>14</v>
      </c>
      <c r="B372" s="0" t="s">
        <v>7282</v>
      </c>
      <c r="C372" s="0" t="s">
        <v>7283</v>
      </c>
      <c r="D372" s="0" t="s">
        <v>7282</v>
      </c>
      <c r="E372" s="0" t="s">
        <v>7283</v>
      </c>
      <c r="F372" s="0" t="s">
        <v>6244</v>
      </c>
      <c r="G372" s="0" t="s">
        <v>7284</v>
      </c>
    </row>
    <row customHeight="1" ht="11.25">
      <c r="A373" s="373" t="s">
        <v>14</v>
      </c>
      <c r="B373" s="0" t="s">
        <v>7285</v>
      </c>
      <c r="C373" s="0" t="s">
        <v>7286</v>
      </c>
      <c r="D373" s="0" t="s">
        <v>7285</v>
      </c>
      <c r="E373" s="0" t="s">
        <v>7286</v>
      </c>
      <c r="F373" s="0" t="s">
        <v>6244</v>
      </c>
      <c r="G373" s="0" t="s">
        <v>7287</v>
      </c>
    </row>
    <row customHeight="1" ht="11.25">
      <c r="A374" s="373" t="s">
        <v>14</v>
      </c>
      <c r="B374" s="0" t="s">
        <v>7288</v>
      </c>
      <c r="C374" s="0" t="s">
        <v>7289</v>
      </c>
      <c r="D374" s="0" t="s">
        <v>7288</v>
      </c>
      <c r="E374" s="0" t="s">
        <v>7289</v>
      </c>
      <c r="F374" s="0" t="s">
        <v>6244</v>
      </c>
      <c r="G374" s="0" t="s">
        <v>7290</v>
      </c>
    </row>
    <row customHeight="1" ht="11.25">
      <c r="A375" s="373" t="s">
        <v>14</v>
      </c>
      <c r="B375" s="0" t="s">
        <v>7291</v>
      </c>
      <c r="C375" s="0" t="s">
        <v>7292</v>
      </c>
      <c r="D375" s="0" t="s">
        <v>7291</v>
      </c>
      <c r="E375" s="0" t="s">
        <v>7292</v>
      </c>
      <c r="F375" s="0" t="s">
        <v>6244</v>
      </c>
      <c r="G375" s="0" t="s">
        <v>7293</v>
      </c>
    </row>
    <row customHeight="1" ht="11.25">
      <c r="A376" s="373" t="s">
        <v>14</v>
      </c>
      <c r="B376" s="0" t="s">
        <v>7294</v>
      </c>
      <c r="C376" s="0" t="s">
        <v>7295</v>
      </c>
      <c r="D376" s="0" t="s">
        <v>7294</v>
      </c>
      <c r="E376" s="0" t="s">
        <v>7295</v>
      </c>
      <c r="F376" s="0" t="s">
        <v>6244</v>
      </c>
      <c r="G376" s="0" t="s">
        <v>7296</v>
      </c>
    </row>
    <row customHeight="1" ht="11.25">
      <c r="A377" s="373" t="s">
        <v>14</v>
      </c>
      <c r="B377" s="0" t="s">
        <v>7297</v>
      </c>
      <c r="C377" s="0" t="s">
        <v>7298</v>
      </c>
      <c r="D377" s="0" t="s">
        <v>7297</v>
      </c>
      <c r="E377" s="0" t="s">
        <v>7298</v>
      </c>
      <c r="F377" s="0" t="s">
        <v>6244</v>
      </c>
      <c r="G377" s="0" t="s">
        <v>7299</v>
      </c>
    </row>
    <row customHeight="1" ht="11.25">
      <c r="A378" s="373" t="s">
        <v>14</v>
      </c>
      <c r="B378" s="0" t="s">
        <v>7300</v>
      </c>
      <c r="C378" s="0" t="s">
        <v>7301</v>
      </c>
      <c r="D378" s="0" t="s">
        <v>7300</v>
      </c>
      <c r="E378" s="0" t="s">
        <v>7301</v>
      </c>
      <c r="F378" s="0" t="s">
        <v>6244</v>
      </c>
      <c r="G378" s="0" t="s">
        <v>7302</v>
      </c>
    </row>
    <row customHeight="1" ht="11.25">
      <c r="A379" s="373" t="s">
        <v>14</v>
      </c>
      <c r="B379" s="0" t="s">
        <v>7303</v>
      </c>
      <c r="C379" s="0" t="s">
        <v>7304</v>
      </c>
      <c r="D379" s="0" t="s">
        <v>7303</v>
      </c>
      <c r="E379" s="0" t="s">
        <v>7304</v>
      </c>
      <c r="F379" s="0" t="s">
        <v>6244</v>
      </c>
      <c r="G379" s="0" t="s">
        <v>7305</v>
      </c>
    </row>
    <row customHeight="1" ht="11.25">
      <c r="A380" s="373" t="s">
        <v>14</v>
      </c>
      <c r="B380" s="0" t="s">
        <v>7306</v>
      </c>
      <c r="C380" s="0" t="s">
        <v>7307</v>
      </c>
      <c r="D380" s="0" t="s">
        <v>7306</v>
      </c>
      <c r="E380" s="0" t="s">
        <v>7307</v>
      </c>
      <c r="F380" s="0" t="s">
        <v>6244</v>
      </c>
      <c r="G380" s="0" t="s">
        <v>7308</v>
      </c>
    </row>
    <row customHeight="1" ht="11.25">
      <c r="A381" s="373" t="s">
        <v>14</v>
      </c>
      <c r="B381" s="0" t="s">
        <v>7309</v>
      </c>
      <c r="C381" s="0" t="s">
        <v>7310</v>
      </c>
      <c r="D381" s="0" t="s">
        <v>7309</v>
      </c>
      <c r="E381" s="0" t="s">
        <v>7310</v>
      </c>
      <c r="F381" s="0" t="s">
        <v>6244</v>
      </c>
      <c r="G381" s="0" t="s">
        <v>7311</v>
      </c>
    </row>
    <row customHeight="1" ht="11.25">
      <c r="A382" s="373" t="s">
        <v>14</v>
      </c>
      <c r="B382" s="0" t="s">
        <v>7312</v>
      </c>
      <c r="C382" s="0" t="s">
        <v>7313</v>
      </c>
      <c r="D382" s="0" t="s">
        <v>7312</v>
      </c>
      <c r="E382" s="0" t="s">
        <v>7313</v>
      </c>
      <c r="F382" s="0" t="s">
        <v>6244</v>
      </c>
      <c r="G382" s="0" t="s">
        <v>7314</v>
      </c>
    </row>
    <row customHeight="1" ht="11.25">
      <c r="A383" s="373" t="s">
        <v>14</v>
      </c>
      <c r="B383" s="0" t="s">
        <v>7315</v>
      </c>
      <c r="C383" s="0" t="s">
        <v>7316</v>
      </c>
      <c r="D383" s="0" t="s">
        <v>7315</v>
      </c>
      <c r="E383" s="0" t="s">
        <v>7316</v>
      </c>
      <c r="F383" s="0" t="s">
        <v>6244</v>
      </c>
      <c r="G383" s="0" t="s">
        <v>7317</v>
      </c>
    </row>
    <row customHeight="1" ht="11.25">
      <c r="A384" s="373" t="s">
        <v>14</v>
      </c>
      <c r="B384" s="0" t="s">
        <v>7318</v>
      </c>
      <c r="C384" s="0" t="s">
        <v>7319</v>
      </c>
      <c r="D384" s="0" t="s">
        <v>7318</v>
      </c>
      <c r="E384" s="0" t="s">
        <v>7319</v>
      </c>
      <c r="F384" s="0" t="s">
        <v>6244</v>
      </c>
      <c r="G384" s="0" t="s">
        <v>7320</v>
      </c>
    </row>
    <row customHeight="1" ht="11.25">
      <c r="A385" s="373" t="s">
        <v>14</v>
      </c>
      <c r="B385" s="0" t="s">
        <v>7321</v>
      </c>
      <c r="C385" s="0" t="s">
        <v>7322</v>
      </c>
      <c r="D385" s="0" t="s">
        <v>7321</v>
      </c>
      <c r="E385" s="0" t="s">
        <v>7322</v>
      </c>
      <c r="F385" s="0" t="s">
        <v>6244</v>
      </c>
      <c r="G385" s="0" t="s">
        <v>7323</v>
      </c>
    </row>
    <row customHeight="1" ht="11.25">
      <c r="A386" s="373" t="s">
        <v>14</v>
      </c>
      <c r="B386" s="0" t="s">
        <v>7324</v>
      </c>
      <c r="C386" s="0" t="s">
        <v>7325</v>
      </c>
      <c r="D386" s="0" t="s">
        <v>7324</v>
      </c>
      <c r="E386" s="0" t="s">
        <v>7325</v>
      </c>
      <c r="F386" s="0" t="s">
        <v>6244</v>
      </c>
      <c r="G386" s="0" t="s">
        <v>7326</v>
      </c>
    </row>
    <row customHeight="1" ht="11.25">
      <c r="A387" s="373" t="s">
        <v>14</v>
      </c>
      <c r="B387" s="0" t="s">
        <v>7327</v>
      </c>
      <c r="C387" s="0" t="s">
        <v>7328</v>
      </c>
      <c r="D387" s="0" t="s">
        <v>7327</v>
      </c>
      <c r="E387" s="0" t="s">
        <v>7328</v>
      </c>
      <c r="F387" s="0" t="s">
        <v>6244</v>
      </c>
      <c r="G387" s="0" t="s">
        <v>7329</v>
      </c>
    </row>
    <row customHeight="1" ht="11.25">
      <c r="A388" s="373" t="s">
        <v>14</v>
      </c>
      <c r="B388" s="0" t="s">
        <v>7330</v>
      </c>
      <c r="C388" s="0" t="s">
        <v>7331</v>
      </c>
      <c r="D388" s="0" t="s">
        <v>7330</v>
      </c>
      <c r="E388" s="0" t="s">
        <v>7331</v>
      </c>
      <c r="F388" s="0" t="s">
        <v>6244</v>
      </c>
      <c r="G388" s="0" t="s">
        <v>7332</v>
      </c>
    </row>
    <row customHeight="1" ht="11.25">
      <c r="A389" s="373" t="s">
        <v>14</v>
      </c>
      <c r="B389" s="0" t="s">
        <v>7333</v>
      </c>
      <c r="C389" s="0" t="s">
        <v>7334</v>
      </c>
      <c r="D389" s="0" t="s">
        <v>7333</v>
      </c>
      <c r="E389" s="0" t="s">
        <v>7334</v>
      </c>
      <c r="F389" s="0" t="s">
        <v>6244</v>
      </c>
      <c r="G389" s="0" t="s">
        <v>7335</v>
      </c>
    </row>
    <row customHeight="1" ht="11.25">
      <c r="A390" s="373" t="s">
        <v>14</v>
      </c>
      <c r="B390" s="0" t="s">
        <v>7336</v>
      </c>
      <c r="C390" s="0" t="s">
        <v>7337</v>
      </c>
      <c r="D390" s="0" t="s">
        <v>7336</v>
      </c>
      <c r="E390" s="0" t="s">
        <v>7337</v>
      </c>
      <c r="F390" s="0" t="s">
        <v>6244</v>
      </c>
      <c r="G390" s="0" t="s">
        <v>7338</v>
      </c>
    </row>
    <row customHeight="1" ht="11.25">
      <c r="A391" s="373" t="s">
        <v>14</v>
      </c>
      <c r="B391" s="0" t="s">
        <v>7339</v>
      </c>
      <c r="C391" s="0" t="s">
        <v>7340</v>
      </c>
      <c r="D391" s="0" t="s">
        <v>7339</v>
      </c>
      <c r="E391" s="0" t="s">
        <v>7340</v>
      </c>
      <c r="F391" s="0" t="s">
        <v>6244</v>
      </c>
      <c r="G391" s="0" t="s">
        <v>7341</v>
      </c>
    </row>
    <row customHeight="1" ht="11.25">
      <c r="A392" s="373" t="s">
        <v>14</v>
      </c>
      <c r="B392" s="0" t="s">
        <v>7342</v>
      </c>
      <c r="C392" s="0" t="s">
        <v>7343</v>
      </c>
      <c r="D392" s="0" t="s">
        <v>7342</v>
      </c>
      <c r="E392" s="0" t="s">
        <v>7343</v>
      </c>
      <c r="F392" s="0" t="s">
        <v>6244</v>
      </c>
      <c r="G392" s="0" t="s">
        <v>7344</v>
      </c>
    </row>
    <row customHeight="1" ht="11.25">
      <c r="A393" s="373" t="s">
        <v>14</v>
      </c>
      <c r="B393" s="0" t="s">
        <v>7345</v>
      </c>
      <c r="C393" s="0" t="s">
        <v>7346</v>
      </c>
      <c r="D393" s="0" t="s">
        <v>7345</v>
      </c>
      <c r="E393" s="0" t="s">
        <v>7346</v>
      </c>
      <c r="F393" s="0" t="s">
        <v>6244</v>
      </c>
      <c r="G393" s="0" t="s">
        <v>7347</v>
      </c>
    </row>
    <row customHeight="1" ht="11.25">
      <c r="A394" s="373" t="s">
        <v>14</v>
      </c>
      <c r="B394" s="0" t="s">
        <v>7348</v>
      </c>
      <c r="C394" s="0" t="s">
        <v>7349</v>
      </c>
      <c r="D394" s="0" t="s">
        <v>7348</v>
      </c>
      <c r="E394" s="0" t="s">
        <v>7349</v>
      </c>
      <c r="F394" s="0" t="s">
        <v>6244</v>
      </c>
      <c r="G394" s="0" t="s">
        <v>7350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A5B3D-9597-896B-E8D6-5B56D617A53F}" mc:Ignorable="x14ac xr xr2 xr3">
  <sheetPr>
    <tabColor rgb="FFFFCC99"/>
  </sheetPr>
  <dimension ref="A1:D186"/>
  <sheetViews>
    <sheetView topLeftCell="A1" showGridLines="0" workbookViewId="0">
      <selection activeCell="A1" sqref="A1"/>
    </sheetView>
  </sheetViews>
  <sheetFormatPr defaultColWidth="9.140625" customHeight="1" defaultRowHeight="11.25"/>
  <cols>
    <col min="1" max="4" style="6246" width="9.140625"/>
  </cols>
  <sheetData>
    <row customHeight="1" ht="11.25">
      <c r="A1" s="841" t="s">
        <v>7351</v>
      </c>
      <c r="B1" s="841" t="s">
        <v>7352</v>
      </c>
      <c r="C1" s="841" t="s">
        <v>7353</v>
      </c>
      <c r="D1" s="841" t="s">
        <v>7354</v>
      </c>
    </row>
    <row customHeight="1" ht="11.25">
      <c r="A2" s="6247" t="s">
        <v>108</v>
      </c>
      <c r="B2" s="6247" t="s">
        <v>7355</v>
      </c>
      <c r="C2" s="6247" t="s">
        <v>7356</v>
      </c>
      <c r="D2" s="6247" t="s">
        <v>7357</v>
      </c>
    </row>
    <row customHeight="1" ht="11.25">
      <c r="A3" s="6247" t="s">
        <v>109</v>
      </c>
      <c r="B3" s="6247" t="s">
        <v>7358</v>
      </c>
      <c r="C3" s="6247" t="s">
        <v>7359</v>
      </c>
      <c r="D3" s="6247" t="s">
        <v>7360</v>
      </c>
    </row>
    <row customHeight="1" ht="11.25">
      <c r="A4" s="6247" t="s">
        <v>89</v>
      </c>
      <c r="B4" s="6247" t="s">
        <v>7361</v>
      </c>
      <c r="C4" s="6247" t="s">
        <v>7362</v>
      </c>
      <c r="D4" s="6247" t="s">
        <v>7363</v>
      </c>
    </row>
    <row customHeight="1" ht="11.25">
      <c r="A5" s="6247" t="s">
        <v>90</v>
      </c>
      <c r="B5" s="6247" t="s">
        <v>7364</v>
      </c>
      <c r="C5" s="6247" t="s">
        <v>7362</v>
      </c>
      <c r="D5" s="6247" t="s">
        <v>7363</v>
      </c>
    </row>
    <row customHeight="1" ht="11.25">
      <c r="A6" s="6247" t="s">
        <v>110</v>
      </c>
      <c r="B6" s="6247" t="s">
        <v>7365</v>
      </c>
      <c r="C6" s="6247" t="s">
        <v>7362</v>
      </c>
      <c r="D6" s="6247" t="s">
        <v>7363</v>
      </c>
    </row>
    <row customHeight="1" ht="11.25">
      <c r="A7" s="6247" t="s">
        <v>91</v>
      </c>
      <c r="B7" s="6247" t="s">
        <v>7366</v>
      </c>
      <c r="C7" s="6247" t="s">
        <v>7367</v>
      </c>
      <c r="D7" s="6247" t="s">
        <v>7368</v>
      </c>
    </row>
    <row customHeight="1" ht="11.25">
      <c r="A8" s="6247" t="s">
        <v>92</v>
      </c>
      <c r="B8" s="6247" t="s">
        <v>7369</v>
      </c>
      <c r="C8" s="6247" t="s">
        <v>7370</v>
      </c>
      <c r="D8" s="6247" t="s">
        <v>7371</v>
      </c>
    </row>
    <row customHeight="1" ht="11.25">
      <c r="A9" s="6247" t="s">
        <v>111</v>
      </c>
      <c r="B9" s="6247" t="s">
        <v>7372</v>
      </c>
      <c r="C9" s="6247" t="s">
        <v>7367</v>
      </c>
      <c r="D9" s="6247" t="s">
        <v>7368</v>
      </c>
    </row>
    <row customHeight="1" ht="11.25">
      <c r="A10" s="6247" t="s">
        <v>147</v>
      </c>
      <c r="B10" s="6247" t="s">
        <v>7373</v>
      </c>
      <c r="C10" s="6247" t="s">
        <v>7374</v>
      </c>
      <c r="D10" s="6247" t="s">
        <v>7371</v>
      </c>
    </row>
    <row customHeight="1" ht="11.25">
      <c r="A11" s="6247" t="s">
        <v>148</v>
      </c>
      <c r="B11" s="6247" t="s">
        <v>7375</v>
      </c>
      <c r="C11" s="6247" t="s">
        <v>7367</v>
      </c>
      <c r="D11" s="6247" t="s">
        <v>7371</v>
      </c>
    </row>
    <row customHeight="1" ht="11.25">
      <c r="A12" s="6247" t="s">
        <v>149</v>
      </c>
      <c r="B12" s="6247" t="s">
        <v>7376</v>
      </c>
      <c r="C12" s="6247" t="s">
        <v>7377</v>
      </c>
      <c r="D12" s="6247" t="s">
        <v>7378</v>
      </c>
    </row>
    <row customHeight="1" ht="11.25">
      <c r="A13" s="6247" t="s">
        <v>150</v>
      </c>
      <c r="B13" s="6247" t="s">
        <v>7379</v>
      </c>
      <c r="C13" s="6247" t="s">
        <v>7377</v>
      </c>
      <c r="D13" s="6247" t="s">
        <v>7378</v>
      </c>
    </row>
    <row customHeight="1" ht="11.25">
      <c r="A14" s="6247" t="s">
        <v>151</v>
      </c>
      <c r="B14" s="6247" t="s">
        <v>7380</v>
      </c>
      <c r="C14" s="6247" t="s">
        <v>7367</v>
      </c>
      <c r="D14" s="6247" t="s">
        <v>7381</v>
      </c>
    </row>
    <row customHeight="1" ht="11.25">
      <c r="A15" s="6247" t="s">
        <v>152</v>
      </c>
      <c r="B15" s="6247" t="s">
        <v>7382</v>
      </c>
      <c r="C15" s="6247" t="s">
        <v>7367</v>
      </c>
      <c r="D15" s="6247" t="s">
        <v>7381</v>
      </c>
    </row>
    <row customHeight="1" ht="11.25">
      <c r="A16" s="6247" t="s">
        <v>1469</v>
      </c>
      <c r="B16" s="6247" t="s">
        <v>7383</v>
      </c>
      <c r="C16" s="6247" t="s">
        <v>7384</v>
      </c>
      <c r="D16" s="6247" t="s">
        <v>7385</v>
      </c>
    </row>
    <row customHeight="1" ht="11.25">
      <c r="A17" s="6247" t="s">
        <v>1475</v>
      </c>
      <c r="B17" s="6247" t="s">
        <v>7386</v>
      </c>
      <c r="C17" s="6247" t="s">
        <v>7377</v>
      </c>
      <c r="D17" s="6247" t="s">
        <v>7387</v>
      </c>
    </row>
    <row customHeight="1" ht="11.25">
      <c r="A18" s="6247" t="s">
        <v>1486</v>
      </c>
      <c r="B18" s="6247" t="s">
        <v>7388</v>
      </c>
      <c r="C18" s="6247" t="s">
        <v>7377</v>
      </c>
      <c r="D18" s="6247" t="s">
        <v>7387</v>
      </c>
    </row>
    <row customHeight="1" ht="11.25">
      <c r="A19" s="6247" t="s">
        <v>1500</v>
      </c>
      <c r="B19" s="6247" t="s">
        <v>7389</v>
      </c>
      <c r="C19" s="6247" t="s">
        <v>7377</v>
      </c>
      <c r="D19" s="6247" t="s">
        <v>7387</v>
      </c>
    </row>
    <row customHeight="1" ht="11.25">
      <c r="A20" s="6247" t="s">
        <v>1512</v>
      </c>
      <c r="B20" s="6247" t="s">
        <v>7390</v>
      </c>
      <c r="C20" s="6247" t="s">
        <v>7370</v>
      </c>
      <c r="D20" s="6247" t="s">
        <v>7378</v>
      </c>
    </row>
    <row customHeight="1" ht="11.25">
      <c r="A21" s="6247" t="s">
        <v>1521</v>
      </c>
      <c r="B21" s="6247" t="s">
        <v>7391</v>
      </c>
      <c r="C21" s="6247" t="s">
        <v>7370</v>
      </c>
      <c r="D21" s="6247" t="s">
        <v>7371</v>
      </c>
    </row>
    <row customHeight="1" ht="11.25">
      <c r="A22" s="6247" t="s">
        <v>1537</v>
      </c>
      <c r="B22" s="6247" t="s">
        <v>7392</v>
      </c>
      <c r="C22" s="6247" t="s">
        <v>7393</v>
      </c>
      <c r="D22" s="6247" t="s">
        <v>7371</v>
      </c>
    </row>
    <row customHeight="1" ht="11.25">
      <c r="A23" s="6247" t="s">
        <v>1544</v>
      </c>
      <c r="B23" s="6247" t="s">
        <v>7394</v>
      </c>
      <c r="C23" s="6247" t="s">
        <v>7393</v>
      </c>
      <c r="D23" s="6247" t="s">
        <v>7371</v>
      </c>
    </row>
    <row customHeight="1" ht="11.25">
      <c r="A24" s="6247" t="s">
        <v>1552</v>
      </c>
      <c r="B24" s="6247" t="s">
        <v>7395</v>
      </c>
      <c r="C24" s="6247" t="s">
        <v>7367</v>
      </c>
      <c r="D24" s="6247" t="s">
        <v>7396</v>
      </c>
    </row>
    <row customHeight="1" ht="11.25">
      <c r="A25" s="6247" t="s">
        <v>1559</v>
      </c>
      <c r="B25" s="6247" t="s">
        <v>7397</v>
      </c>
      <c r="C25" s="6247" t="s">
        <v>7359</v>
      </c>
      <c r="D25" s="6247" t="s">
        <v>7360</v>
      </c>
    </row>
    <row customHeight="1" ht="11.25">
      <c r="A26" s="6247" t="s">
        <v>1563</v>
      </c>
      <c r="B26" s="6247" t="s">
        <v>7398</v>
      </c>
      <c r="C26" s="6247" t="s">
        <v>7399</v>
      </c>
      <c r="D26" s="6247" t="s">
        <v>7371</v>
      </c>
    </row>
    <row customHeight="1" ht="11.25">
      <c r="A27" s="6247" t="s">
        <v>1568</v>
      </c>
      <c r="B27" s="6247" t="s">
        <v>7400</v>
      </c>
      <c r="C27" s="6247" t="s">
        <v>7367</v>
      </c>
      <c r="D27" s="6247" t="s">
        <v>7371</v>
      </c>
    </row>
    <row customHeight="1" ht="11.25">
      <c r="A28" s="6247" t="s">
        <v>1576</v>
      </c>
      <c r="B28" s="6247" t="s">
        <v>7401</v>
      </c>
      <c r="C28" s="6247" t="s">
        <v>7402</v>
      </c>
      <c r="D28" s="6247" t="s">
        <v>7403</v>
      </c>
    </row>
    <row customHeight="1" ht="11.25">
      <c r="A29" s="6247" t="s">
        <v>1578</v>
      </c>
      <c r="B29" s="6247" t="s">
        <v>7404</v>
      </c>
      <c r="C29" s="6247" t="s">
        <v>7402</v>
      </c>
      <c r="D29" s="6247" t="s">
        <v>7405</v>
      </c>
    </row>
    <row customHeight="1" ht="11.25">
      <c r="A30" s="6247" t="s">
        <v>1581</v>
      </c>
      <c r="B30" s="6247" t="s">
        <v>7406</v>
      </c>
      <c r="C30" s="6247" t="s">
        <v>7359</v>
      </c>
      <c r="D30" s="6247" t="s">
        <v>7360</v>
      </c>
    </row>
    <row customHeight="1" ht="11.25">
      <c r="A31" s="6247" t="s">
        <v>1587</v>
      </c>
      <c r="B31" s="6247" t="s">
        <v>7407</v>
      </c>
      <c r="C31" s="6247" t="s">
        <v>7367</v>
      </c>
      <c r="D31" s="6247" t="s">
        <v>7381</v>
      </c>
    </row>
    <row customHeight="1" ht="11.25">
      <c r="A32" s="6247" t="s">
        <v>1589</v>
      </c>
      <c r="B32" s="6247" t="s">
        <v>7408</v>
      </c>
      <c r="C32" s="6247" t="s">
        <v>7399</v>
      </c>
      <c r="D32" s="6247" t="s">
        <v>7378</v>
      </c>
    </row>
    <row customHeight="1" ht="11.25">
      <c r="A33" s="6247" t="s">
        <v>1591</v>
      </c>
      <c r="B33" s="6247" t="s">
        <v>7409</v>
      </c>
      <c r="C33" s="6247" t="s">
        <v>7359</v>
      </c>
      <c r="D33" s="6247" t="s">
        <v>7387</v>
      </c>
    </row>
    <row customHeight="1" ht="11.25">
      <c r="A34" s="6247" t="s">
        <v>1593</v>
      </c>
      <c r="B34" s="6247" t="s">
        <v>7410</v>
      </c>
      <c r="C34" s="6247" t="s">
        <v>7370</v>
      </c>
      <c r="D34" s="6247" t="s">
        <v>7405</v>
      </c>
    </row>
    <row customHeight="1" ht="11.25">
      <c r="A35" s="6247" t="s">
        <v>1598</v>
      </c>
      <c r="B35" s="6247" t="s">
        <v>7411</v>
      </c>
      <c r="C35" s="6247" t="s">
        <v>7367</v>
      </c>
      <c r="D35" s="6247" t="s">
        <v>7381</v>
      </c>
    </row>
    <row customHeight="1" ht="11.25">
      <c r="A36" s="6247" t="s">
        <v>1603</v>
      </c>
      <c r="B36" s="6247" t="s">
        <v>7412</v>
      </c>
      <c r="C36" s="6247" t="s">
        <v>7370</v>
      </c>
      <c r="D36" s="6247" t="s">
        <v>7405</v>
      </c>
    </row>
    <row customHeight="1" ht="11.25">
      <c r="A37" s="6247" t="s">
        <v>1606</v>
      </c>
      <c r="B37" s="6247" t="s">
        <v>7413</v>
      </c>
      <c r="C37" s="6247" t="s">
        <v>7367</v>
      </c>
      <c r="D37" s="6247" t="s">
        <v>7371</v>
      </c>
    </row>
    <row customHeight="1" ht="11.25">
      <c r="A38" s="6247" t="s">
        <v>1614</v>
      </c>
      <c r="B38" s="6247" t="s">
        <v>7414</v>
      </c>
      <c r="C38" s="6247" t="s">
        <v>7367</v>
      </c>
      <c r="D38" s="6247" t="s">
        <v>7357</v>
      </c>
    </row>
    <row customHeight="1" ht="11.25">
      <c r="A39" s="6247" t="s">
        <v>1620</v>
      </c>
      <c r="B39" s="6247" t="s">
        <v>7415</v>
      </c>
      <c r="C39" s="6247" t="s">
        <v>7367</v>
      </c>
      <c r="D39" s="6247" t="s">
        <v>7403</v>
      </c>
    </row>
    <row customHeight="1" ht="11.25">
      <c r="A40" s="6247" t="s">
        <v>1625</v>
      </c>
      <c r="B40" s="6247" t="s">
        <v>7416</v>
      </c>
      <c r="C40" s="6247" t="s">
        <v>7367</v>
      </c>
      <c r="D40" s="6247" t="s">
        <v>7381</v>
      </c>
    </row>
    <row customHeight="1" ht="11.25">
      <c r="A41" s="6247" t="s">
        <v>1629</v>
      </c>
      <c r="B41" s="6247" t="s">
        <v>7417</v>
      </c>
      <c r="C41" s="6247" t="s">
        <v>7367</v>
      </c>
      <c r="D41" s="6247" t="s">
        <v>7357</v>
      </c>
    </row>
    <row customHeight="1" ht="11.25">
      <c r="A42" s="6247" t="s">
        <v>1632</v>
      </c>
      <c r="B42" s="6247" t="s">
        <v>7418</v>
      </c>
      <c r="C42" s="6247" t="s">
        <v>7370</v>
      </c>
      <c r="D42" s="6247" t="s">
        <v>7405</v>
      </c>
    </row>
    <row customHeight="1" ht="11.25">
      <c r="A43" s="6247" t="s">
        <v>1639</v>
      </c>
      <c r="B43" s="6247" t="s">
        <v>7419</v>
      </c>
      <c r="C43" s="6247" t="s">
        <v>7370</v>
      </c>
      <c r="D43" s="6247" t="s">
        <v>7405</v>
      </c>
    </row>
    <row customHeight="1" ht="11.25">
      <c r="A44" s="6247" t="s">
        <v>1648</v>
      </c>
      <c r="B44" s="6247" t="s">
        <v>7420</v>
      </c>
      <c r="C44" s="6247" t="s">
        <v>7399</v>
      </c>
      <c r="D44" s="6247" t="s">
        <v>7387</v>
      </c>
    </row>
    <row customHeight="1" ht="11.25">
      <c r="A45" s="6247" t="s">
        <v>1653</v>
      </c>
      <c r="B45" s="6247" t="s">
        <v>7421</v>
      </c>
      <c r="C45" s="6247" t="s">
        <v>7393</v>
      </c>
      <c r="D45" s="6247" t="s">
        <v>7357</v>
      </c>
    </row>
    <row customHeight="1" ht="11.25">
      <c r="A46" s="6247" t="s">
        <v>1657</v>
      </c>
      <c r="B46" s="6247" t="s">
        <v>7422</v>
      </c>
      <c r="C46" s="6247" t="s">
        <v>7359</v>
      </c>
      <c r="D46" s="6247" t="s">
        <v>7371</v>
      </c>
    </row>
    <row customHeight="1" ht="11.25">
      <c r="A47" s="6247" t="s">
        <v>1663</v>
      </c>
      <c r="B47" s="6247" t="s">
        <v>7423</v>
      </c>
      <c r="C47" s="6247" t="s">
        <v>7399</v>
      </c>
      <c r="D47" s="6247" t="s">
        <v>7371</v>
      </c>
    </row>
    <row customHeight="1" ht="11.25">
      <c r="A48" s="6247" t="s">
        <v>1668</v>
      </c>
      <c r="B48" s="6247" t="s">
        <v>7424</v>
      </c>
      <c r="C48" s="6247" t="s">
        <v>7393</v>
      </c>
      <c r="D48" s="6247" t="s">
        <v>7357</v>
      </c>
    </row>
    <row customHeight="1" ht="11.25">
      <c r="A49" s="6247" t="s">
        <v>1671</v>
      </c>
      <c r="B49" s="6247" t="s">
        <v>7425</v>
      </c>
      <c r="C49" s="6247" t="s">
        <v>7367</v>
      </c>
      <c r="D49" s="6247" t="s">
        <v>7371</v>
      </c>
    </row>
    <row customHeight="1" ht="11.25">
      <c r="A50" s="6247" t="s">
        <v>1675</v>
      </c>
      <c r="B50" s="6247" t="s">
        <v>7426</v>
      </c>
      <c r="C50" s="6247" t="s">
        <v>7367</v>
      </c>
      <c r="D50" s="6247" t="s">
        <v>7371</v>
      </c>
    </row>
    <row customHeight="1" ht="11.25">
      <c r="A51" s="6247" t="s">
        <v>1679</v>
      </c>
      <c r="B51" s="6247" t="s">
        <v>7427</v>
      </c>
      <c r="C51" s="6247" t="s">
        <v>7367</v>
      </c>
      <c r="D51" s="6247" t="s">
        <v>7371</v>
      </c>
    </row>
    <row customHeight="1" ht="11.25">
      <c r="A52" s="6247" t="s">
        <v>1683</v>
      </c>
      <c r="B52" s="6247" t="s">
        <v>7428</v>
      </c>
      <c r="C52" s="6247" t="s">
        <v>7359</v>
      </c>
      <c r="D52" s="6247" t="s">
        <v>7387</v>
      </c>
    </row>
    <row customHeight="1" ht="11.25">
      <c r="A53" s="6247" t="s">
        <v>1685</v>
      </c>
      <c r="B53" s="6247" t="s">
        <v>7429</v>
      </c>
      <c r="C53" s="6247" t="s">
        <v>7393</v>
      </c>
      <c r="D53" s="6247" t="s">
        <v>7357</v>
      </c>
    </row>
    <row customHeight="1" ht="11.25">
      <c r="A54" s="6247" t="s">
        <v>1688</v>
      </c>
      <c r="B54" s="6247" t="s">
        <v>7430</v>
      </c>
      <c r="C54" s="6247" t="s">
        <v>7359</v>
      </c>
      <c r="D54" s="6247" t="s">
        <v>7387</v>
      </c>
    </row>
    <row customHeight="1" ht="11.25">
      <c r="A55" s="6247" t="s">
        <v>1692</v>
      </c>
      <c r="B55" s="6247" t="s">
        <v>7431</v>
      </c>
      <c r="C55" s="6247" t="s">
        <v>7393</v>
      </c>
      <c r="D55" s="6247" t="s">
        <v>7371</v>
      </c>
    </row>
    <row customHeight="1" ht="11.25">
      <c r="A56" s="6247" t="s">
        <v>1695</v>
      </c>
      <c r="B56" s="6247" t="s">
        <v>7432</v>
      </c>
      <c r="C56" s="6247" t="s">
        <v>7359</v>
      </c>
      <c r="D56" s="6247" t="s">
        <v>7360</v>
      </c>
    </row>
    <row customHeight="1" ht="11.25">
      <c r="A57" s="6247" t="s">
        <v>1698</v>
      </c>
      <c r="B57" s="6247" t="s">
        <v>7433</v>
      </c>
      <c r="C57" s="6247" t="s">
        <v>7393</v>
      </c>
      <c r="D57" s="6247" t="s">
        <v>7371</v>
      </c>
    </row>
    <row customHeight="1" ht="11.25">
      <c r="A58" s="6247" t="s">
        <v>1701</v>
      </c>
      <c r="B58" s="6247" t="s">
        <v>7434</v>
      </c>
      <c r="C58" s="6247" t="s">
        <v>7367</v>
      </c>
      <c r="D58" s="6247" t="s">
        <v>7405</v>
      </c>
    </row>
    <row customHeight="1" ht="11.25">
      <c r="A59" s="6247" t="s">
        <v>1705</v>
      </c>
      <c r="B59" s="6247" t="s">
        <v>7435</v>
      </c>
      <c r="C59" s="6247" t="s">
        <v>7367</v>
      </c>
      <c r="D59" s="6247" t="s">
        <v>7405</v>
      </c>
    </row>
    <row customHeight="1" ht="11.25">
      <c r="A60" s="6247" t="s">
        <v>1708</v>
      </c>
      <c r="B60" s="6247" t="s">
        <v>7436</v>
      </c>
      <c r="C60" s="6247" t="s">
        <v>7359</v>
      </c>
      <c r="D60" s="6247" t="s">
        <v>7387</v>
      </c>
    </row>
    <row customHeight="1" ht="11.25">
      <c r="A61" s="6247" t="s">
        <v>6367</v>
      </c>
      <c r="B61" s="6247" t="s">
        <v>7437</v>
      </c>
      <c r="C61" s="6247" t="s">
        <v>7359</v>
      </c>
      <c r="D61" s="6247" t="s">
        <v>7387</v>
      </c>
    </row>
    <row customHeight="1" ht="11.25">
      <c r="A62" s="6247" t="s">
        <v>6370</v>
      </c>
      <c r="B62" s="6247" t="s">
        <v>7438</v>
      </c>
      <c r="C62" s="6247" t="s">
        <v>7359</v>
      </c>
      <c r="D62" s="6247" t="s">
        <v>7371</v>
      </c>
    </row>
    <row customHeight="1" ht="11.25">
      <c r="A63" s="6247" t="s">
        <v>6373</v>
      </c>
      <c r="B63" s="6247" t="s">
        <v>7439</v>
      </c>
      <c r="C63" s="6247" t="s">
        <v>7399</v>
      </c>
      <c r="D63" s="6247" t="s">
        <v>7387</v>
      </c>
    </row>
    <row customHeight="1" ht="11.25">
      <c r="A64" s="6247" t="s">
        <v>6376</v>
      </c>
      <c r="B64" s="6247" t="s">
        <v>7440</v>
      </c>
      <c r="C64" s="6247" t="s">
        <v>7393</v>
      </c>
      <c r="D64" s="6247" t="s">
        <v>7371</v>
      </c>
    </row>
    <row customHeight="1" ht="11.25">
      <c r="A65" s="6247" t="s">
        <v>6379</v>
      </c>
      <c r="B65" s="6247" t="s">
        <v>7441</v>
      </c>
      <c r="C65" s="6247" t="s">
        <v>7399</v>
      </c>
      <c r="D65" s="6247" t="s">
        <v>7371</v>
      </c>
    </row>
    <row customHeight="1" ht="11.25">
      <c r="A66" s="6247" t="s">
        <v>6382</v>
      </c>
      <c r="B66" s="6247" t="s">
        <v>7442</v>
      </c>
      <c r="C66" s="6247" t="s">
        <v>7443</v>
      </c>
      <c r="D66" s="6247" t="s">
        <v>7405</v>
      </c>
    </row>
    <row customHeight="1" ht="11.25">
      <c r="A67" s="6247" t="s">
        <v>1929</v>
      </c>
      <c r="B67" s="6247" t="s">
        <v>7444</v>
      </c>
      <c r="C67" s="6247" t="s">
        <v>7443</v>
      </c>
      <c r="D67" s="6247" t="s">
        <v>7371</v>
      </c>
    </row>
    <row customHeight="1" ht="11.25">
      <c r="A68" s="6247" t="s">
        <v>6387</v>
      </c>
      <c r="B68" s="6247" t="s">
        <v>7445</v>
      </c>
      <c r="C68" s="6247" t="s">
        <v>7399</v>
      </c>
      <c r="D68" s="6247" t="s">
        <v>7357</v>
      </c>
    </row>
    <row customHeight="1" ht="11.25">
      <c r="A69" s="6247" t="s">
        <v>2140</v>
      </c>
      <c r="B69" s="6247" t="s">
        <v>7446</v>
      </c>
      <c r="C69" s="6247" t="s">
        <v>7370</v>
      </c>
      <c r="D69" s="6247" t="s">
        <v>7381</v>
      </c>
    </row>
    <row customHeight="1" ht="11.25">
      <c r="A70" s="6247" t="s">
        <v>6392</v>
      </c>
      <c r="B70" s="6247" t="s">
        <v>7447</v>
      </c>
      <c r="C70" s="6247" t="s">
        <v>7448</v>
      </c>
      <c r="D70" s="6247" t="s">
        <v>7357</v>
      </c>
    </row>
    <row customHeight="1" ht="11.25">
      <c r="A71" s="6247" t="s">
        <v>6395</v>
      </c>
      <c r="B71" s="6247" t="s">
        <v>7449</v>
      </c>
      <c r="C71" s="6247" t="s">
        <v>7448</v>
      </c>
      <c r="D71" s="6247" t="s">
        <v>7378</v>
      </c>
    </row>
    <row customHeight="1" ht="11.25">
      <c r="A72" s="6247" t="s">
        <v>6398</v>
      </c>
      <c r="B72" s="6247" t="s">
        <v>7450</v>
      </c>
      <c r="C72" s="6247" t="s">
        <v>7370</v>
      </c>
      <c r="D72" s="6247" t="s">
        <v>7381</v>
      </c>
    </row>
    <row customHeight="1" ht="11.25">
      <c r="A73" s="6247" t="s">
        <v>6401</v>
      </c>
      <c r="B73" s="6247" t="s">
        <v>7451</v>
      </c>
      <c r="C73" s="6247" t="s">
        <v>7370</v>
      </c>
      <c r="D73" s="6247" t="s">
        <v>7405</v>
      </c>
    </row>
    <row customHeight="1" ht="11.25">
      <c r="A74" s="6247" t="s">
        <v>6404</v>
      </c>
      <c r="B74" s="6247" t="s">
        <v>7452</v>
      </c>
      <c r="C74" s="6247" t="s">
        <v>7370</v>
      </c>
      <c r="D74" s="6247" t="s">
        <v>7405</v>
      </c>
    </row>
    <row customHeight="1" ht="11.25">
      <c r="A75" s="6247" t="s">
        <v>6407</v>
      </c>
      <c r="B75" s="6247" t="s">
        <v>7453</v>
      </c>
      <c r="C75" s="6247" t="s">
        <v>7370</v>
      </c>
      <c r="D75" s="6247" t="s">
        <v>7381</v>
      </c>
    </row>
    <row customHeight="1" ht="11.25">
      <c r="A76" s="6247" t="s">
        <v>6410</v>
      </c>
      <c r="B76" s="6247" t="s">
        <v>7454</v>
      </c>
      <c r="C76" s="6247" t="s">
        <v>7455</v>
      </c>
      <c r="D76" s="6247" t="s">
        <v>7405</v>
      </c>
    </row>
    <row customHeight="1" ht="11.25">
      <c r="A77" s="6247" t="s">
        <v>6413</v>
      </c>
      <c r="B77" s="6247" t="s">
        <v>7456</v>
      </c>
      <c r="C77" s="6247" t="s">
        <v>7457</v>
      </c>
      <c r="D77" s="6247" t="s">
        <v>7357</v>
      </c>
    </row>
    <row customHeight="1" ht="11.25">
      <c r="A78" s="6247" t="s">
        <v>6416</v>
      </c>
      <c r="B78" s="6247" t="s">
        <v>7458</v>
      </c>
      <c r="C78" s="6247" t="s">
        <v>7459</v>
      </c>
      <c r="D78" s="6247" t="s">
        <v>7460</v>
      </c>
    </row>
    <row customHeight="1" ht="11.25">
      <c r="A79" s="6247" t="s">
        <v>6419</v>
      </c>
      <c r="B79" s="6247" t="s">
        <v>7461</v>
      </c>
      <c r="C79" s="6247" t="s">
        <v>7359</v>
      </c>
      <c r="D79" s="6247" t="s">
        <v>7371</v>
      </c>
    </row>
    <row customHeight="1" ht="11.25">
      <c r="A80" s="6247" t="s">
        <v>6422</v>
      </c>
      <c r="B80" s="6247" t="s">
        <v>7462</v>
      </c>
      <c r="C80" s="6247" t="s">
        <v>7393</v>
      </c>
      <c r="D80" s="6247" t="s">
        <v>7371</v>
      </c>
    </row>
    <row customHeight="1" ht="11.25">
      <c r="A81" s="6247" t="s">
        <v>6425</v>
      </c>
      <c r="B81" s="6247" t="s">
        <v>7463</v>
      </c>
      <c r="C81" s="6247" t="s">
        <v>7370</v>
      </c>
      <c r="D81" s="6247" t="s">
        <v>7387</v>
      </c>
    </row>
    <row customHeight="1" ht="11.25">
      <c r="A82" s="6247" t="s">
        <v>6428</v>
      </c>
      <c r="B82" s="6247" t="s">
        <v>7464</v>
      </c>
      <c r="C82" s="6247" t="s">
        <v>7457</v>
      </c>
      <c r="D82" s="6247" t="s">
        <v>7403</v>
      </c>
    </row>
    <row customHeight="1" ht="11.25">
      <c r="A83" s="6247" t="s">
        <v>6431</v>
      </c>
      <c r="B83" s="6247" t="s">
        <v>7465</v>
      </c>
      <c r="C83" s="6247" t="s">
        <v>7457</v>
      </c>
      <c r="D83" s="6247" t="s">
        <v>7381</v>
      </c>
    </row>
    <row customHeight="1" ht="11.25">
      <c r="A84" s="6247" t="s">
        <v>6434</v>
      </c>
      <c r="B84" s="6247" t="s">
        <v>7466</v>
      </c>
      <c r="C84" s="6247" t="s">
        <v>7457</v>
      </c>
      <c r="D84" s="6247" t="s">
        <v>7403</v>
      </c>
    </row>
    <row customHeight="1" ht="11.25">
      <c r="A85" s="6247" t="s">
        <v>6437</v>
      </c>
      <c r="B85" s="6247" t="s">
        <v>7467</v>
      </c>
      <c r="C85" s="6247" t="s">
        <v>7468</v>
      </c>
      <c r="D85" s="6247" t="s">
        <v>7403</v>
      </c>
    </row>
    <row customHeight="1" ht="11.25">
      <c r="A86" s="6247" t="s">
        <v>6440</v>
      </c>
      <c r="B86" s="6247" t="s">
        <v>7469</v>
      </c>
      <c r="C86" s="6247" t="s">
        <v>7457</v>
      </c>
      <c r="D86" s="6247" t="s">
        <v>7403</v>
      </c>
    </row>
    <row customHeight="1" ht="11.25">
      <c r="A87" s="6247" t="s">
        <v>6443</v>
      </c>
      <c r="B87" s="6247" t="s">
        <v>7470</v>
      </c>
      <c r="C87" s="6247" t="s">
        <v>7471</v>
      </c>
      <c r="D87" s="6247" t="s">
        <v>7403</v>
      </c>
    </row>
    <row customHeight="1" ht="11.25">
      <c r="A88" s="6247" t="s">
        <v>6446</v>
      </c>
      <c r="B88" s="6247" t="s">
        <v>7472</v>
      </c>
      <c r="C88" s="6247" t="s">
        <v>7457</v>
      </c>
      <c r="D88" s="6247" t="s">
        <v>7403</v>
      </c>
    </row>
    <row customHeight="1" ht="11.25">
      <c r="A89" s="6247" t="s">
        <v>6449</v>
      </c>
      <c r="B89" s="6247" t="s">
        <v>7473</v>
      </c>
      <c r="C89" s="6247" t="s">
        <v>7457</v>
      </c>
      <c r="D89" s="6247" t="s">
        <v>7403</v>
      </c>
    </row>
    <row customHeight="1" ht="11.25">
      <c r="A90" s="6247" t="s">
        <v>6452</v>
      </c>
      <c r="B90" s="6247" t="s">
        <v>7474</v>
      </c>
      <c r="C90" s="6247" t="s">
        <v>7468</v>
      </c>
      <c r="D90" s="6247" t="s">
        <v>7475</v>
      </c>
    </row>
    <row customHeight="1" ht="11.25">
      <c r="A91" s="6247" t="s">
        <v>6455</v>
      </c>
      <c r="B91" s="6247" t="s">
        <v>7476</v>
      </c>
      <c r="C91" s="6247" t="s">
        <v>7468</v>
      </c>
      <c r="D91" s="6247" t="s">
        <v>7475</v>
      </c>
    </row>
    <row customHeight="1" ht="11.25">
      <c r="A92" s="6247" t="s">
        <v>6458</v>
      </c>
      <c r="B92" s="6247" t="s">
        <v>7477</v>
      </c>
      <c r="C92" s="6247" t="s">
        <v>7457</v>
      </c>
      <c r="D92" s="6247" t="s">
        <v>7403</v>
      </c>
    </row>
    <row customHeight="1" ht="11.25">
      <c r="A93" s="6247" t="s">
        <v>6461</v>
      </c>
      <c r="B93" s="6247" t="s">
        <v>7478</v>
      </c>
      <c r="C93" s="6247" t="s">
        <v>7457</v>
      </c>
      <c r="D93" s="6247" t="s">
        <v>7381</v>
      </c>
    </row>
    <row customHeight="1" ht="11.25">
      <c r="A94" s="6247" t="s">
        <v>6464</v>
      </c>
      <c r="B94" s="6247" t="s">
        <v>7479</v>
      </c>
      <c r="C94" s="6247" t="s">
        <v>7393</v>
      </c>
      <c r="D94" s="6247" t="s">
        <v>7357</v>
      </c>
    </row>
    <row customHeight="1" ht="11.25">
      <c r="A95" s="6247" t="s">
        <v>6467</v>
      </c>
      <c r="B95" s="6247" t="s">
        <v>7480</v>
      </c>
      <c r="C95" s="6247" t="s">
        <v>7393</v>
      </c>
      <c r="D95" s="6247" t="s">
        <v>7357</v>
      </c>
    </row>
    <row customHeight="1" ht="11.25">
      <c r="A96" s="6247" t="s">
        <v>6470</v>
      </c>
      <c r="B96" s="6247" t="s">
        <v>7481</v>
      </c>
      <c r="C96" s="6247" t="s">
        <v>7457</v>
      </c>
      <c r="D96" s="6247" t="s">
        <v>7403</v>
      </c>
    </row>
    <row customHeight="1" ht="11.25">
      <c r="A97" s="6247" t="s">
        <v>6473</v>
      </c>
      <c r="B97" s="6247" t="s">
        <v>7482</v>
      </c>
      <c r="C97" s="6247" t="s">
        <v>7457</v>
      </c>
      <c r="D97" s="6247" t="s">
        <v>7381</v>
      </c>
    </row>
    <row customHeight="1" ht="11.25">
      <c r="A98" s="6247" t="s">
        <v>6476</v>
      </c>
      <c r="B98" s="6247" t="s">
        <v>7483</v>
      </c>
      <c r="C98" s="6247" t="s">
        <v>7457</v>
      </c>
      <c r="D98" s="6247" t="s">
        <v>7381</v>
      </c>
    </row>
    <row customHeight="1" ht="11.25">
      <c r="A99" s="6247" t="s">
        <v>6479</v>
      </c>
      <c r="B99" s="6247" t="s">
        <v>7484</v>
      </c>
      <c r="C99" s="6247" t="s">
        <v>7485</v>
      </c>
      <c r="D99" s="6247" t="s">
        <v>7403</v>
      </c>
    </row>
    <row customHeight="1" ht="11.25">
      <c r="A100" s="6247" t="s">
        <v>6482</v>
      </c>
      <c r="B100" s="6247" t="s">
        <v>7486</v>
      </c>
      <c r="C100" s="6247" t="s">
        <v>7457</v>
      </c>
      <c r="D100" s="6247" t="s">
        <v>7403</v>
      </c>
    </row>
    <row customHeight="1" ht="11.25">
      <c r="A101" s="6247" t="s">
        <v>6485</v>
      </c>
      <c r="B101" s="6247" t="s">
        <v>7487</v>
      </c>
      <c r="C101" s="6247" t="s">
        <v>7457</v>
      </c>
      <c r="D101" s="6247" t="s">
        <v>7357</v>
      </c>
    </row>
    <row customHeight="1" ht="11.25">
      <c r="A102" s="6247" t="s">
        <v>6488</v>
      </c>
      <c r="B102" s="6247" t="s">
        <v>7488</v>
      </c>
      <c r="C102" s="6247" t="s">
        <v>7489</v>
      </c>
      <c r="D102" s="6247" t="s">
        <v>7490</v>
      </c>
    </row>
    <row customHeight="1" ht="11.25">
      <c r="A103" s="6247" t="s">
        <v>6491</v>
      </c>
      <c r="B103" s="6247" t="s">
        <v>7491</v>
      </c>
      <c r="C103" s="6247" t="s">
        <v>7457</v>
      </c>
      <c r="D103" s="6247" t="s">
        <v>7403</v>
      </c>
    </row>
    <row customHeight="1" ht="11.25">
      <c r="A104" s="6247" t="s">
        <v>6494</v>
      </c>
      <c r="B104" s="6247" t="s">
        <v>7492</v>
      </c>
      <c r="C104" s="6247" t="s">
        <v>7457</v>
      </c>
      <c r="D104" s="6247" t="s">
        <v>7381</v>
      </c>
    </row>
    <row customHeight="1" ht="11.25">
      <c r="A105" s="6247" t="s">
        <v>6497</v>
      </c>
      <c r="B105" s="6247" t="s">
        <v>7493</v>
      </c>
      <c r="C105" s="6247" t="s">
        <v>7485</v>
      </c>
      <c r="D105" s="6247" t="s">
        <v>7357</v>
      </c>
    </row>
    <row customHeight="1" ht="11.25">
      <c r="A106" s="6247" t="s">
        <v>6500</v>
      </c>
      <c r="B106" s="6247" t="s">
        <v>7494</v>
      </c>
      <c r="C106" s="6247" t="s">
        <v>7393</v>
      </c>
      <c r="D106" s="6247" t="s">
        <v>7357</v>
      </c>
    </row>
    <row customHeight="1" ht="11.25">
      <c r="A107" s="6247" t="s">
        <v>6503</v>
      </c>
      <c r="B107" s="6247" t="s">
        <v>7495</v>
      </c>
      <c r="C107" s="6247" t="s">
        <v>7393</v>
      </c>
      <c r="D107" s="6247" t="s">
        <v>7371</v>
      </c>
    </row>
    <row customHeight="1" ht="11.25">
      <c r="A108" s="6247" t="s">
        <v>6506</v>
      </c>
      <c r="B108" s="6247" t="s">
        <v>7496</v>
      </c>
      <c r="C108" s="6247" t="s">
        <v>7393</v>
      </c>
      <c r="D108" s="6247" t="s">
        <v>7357</v>
      </c>
    </row>
    <row customHeight="1" ht="11.25">
      <c r="A109" s="6247" t="s">
        <v>6509</v>
      </c>
      <c r="B109" s="6247" t="s">
        <v>7497</v>
      </c>
      <c r="C109" s="6247" t="s">
        <v>7498</v>
      </c>
      <c r="D109" s="6247" t="s">
        <v>7499</v>
      </c>
    </row>
    <row customHeight="1" ht="11.25">
      <c r="A110" s="6247" t="s">
        <v>6512</v>
      </c>
      <c r="B110" s="6247" t="s">
        <v>7500</v>
      </c>
      <c r="C110" s="6247" t="s">
        <v>7393</v>
      </c>
      <c r="D110" s="6247" t="s">
        <v>7357</v>
      </c>
    </row>
    <row customHeight="1" ht="11.25">
      <c r="A111" s="6247" t="s">
        <v>6515</v>
      </c>
      <c r="B111" s="6247" t="s">
        <v>7501</v>
      </c>
      <c r="C111" s="6247" t="s">
        <v>7502</v>
      </c>
      <c r="D111" s="6247" t="s">
        <v>7357</v>
      </c>
    </row>
    <row customHeight="1" ht="11.25">
      <c r="A112" s="6247" t="s">
        <v>6518</v>
      </c>
      <c r="B112" s="6247" t="s">
        <v>7503</v>
      </c>
      <c r="C112" s="6247" t="s">
        <v>7504</v>
      </c>
      <c r="D112" s="6247" t="s">
        <v>7505</v>
      </c>
    </row>
    <row customHeight="1" ht="11.25">
      <c r="A113" s="6247" t="s">
        <v>6521</v>
      </c>
      <c r="B113" s="6247" t="s">
        <v>7506</v>
      </c>
      <c r="C113" s="6247" t="s">
        <v>7504</v>
      </c>
      <c r="D113" s="6247" t="s">
        <v>7505</v>
      </c>
    </row>
    <row customHeight="1" ht="11.25">
      <c r="A114" s="6247" t="s">
        <v>6524</v>
      </c>
      <c r="B114" s="6247" t="s">
        <v>7507</v>
      </c>
      <c r="C114" s="6247" t="s">
        <v>7457</v>
      </c>
      <c r="D114" s="6247" t="s">
        <v>7357</v>
      </c>
    </row>
    <row customHeight="1" ht="11.25">
      <c r="A115" s="6247" t="s">
        <v>6527</v>
      </c>
      <c r="B115" s="6247" t="s">
        <v>7508</v>
      </c>
      <c r="C115" s="6247" t="s">
        <v>7457</v>
      </c>
      <c r="D115" s="6247" t="s">
        <v>7357</v>
      </c>
    </row>
    <row customHeight="1" ht="11.25">
      <c r="A116" s="6247" t="s">
        <v>6530</v>
      </c>
      <c r="B116" s="6247" t="s">
        <v>7509</v>
      </c>
      <c r="C116" s="6247" t="s">
        <v>7367</v>
      </c>
      <c r="D116" s="6247" t="s">
        <v>7357</v>
      </c>
    </row>
    <row customHeight="1" ht="11.25">
      <c r="A117" s="6247" t="s">
        <v>6533</v>
      </c>
      <c r="B117" s="6247" t="s">
        <v>7510</v>
      </c>
      <c r="C117" s="6247" t="s">
        <v>7367</v>
      </c>
      <c r="D117" s="6247" t="s">
        <v>7381</v>
      </c>
    </row>
    <row customHeight="1" ht="11.25">
      <c r="A118" s="6247" t="s">
        <v>6536</v>
      </c>
      <c r="B118" s="6247" t="s">
        <v>7511</v>
      </c>
      <c r="C118" s="6247" t="s">
        <v>7370</v>
      </c>
      <c r="D118" s="6247" t="s">
        <v>7371</v>
      </c>
    </row>
    <row customHeight="1" ht="11.25">
      <c r="A119" s="6247" t="s">
        <v>6539</v>
      </c>
      <c r="B119" s="6247" t="s">
        <v>7512</v>
      </c>
      <c r="C119" s="6247" t="s">
        <v>7393</v>
      </c>
      <c r="D119" s="6247" t="s">
        <v>7371</v>
      </c>
    </row>
    <row customHeight="1" ht="11.25">
      <c r="A120" s="6247" t="s">
        <v>6542</v>
      </c>
      <c r="B120" s="6247" t="s">
        <v>7513</v>
      </c>
      <c r="C120" s="6247" t="s">
        <v>7393</v>
      </c>
      <c r="D120" s="6247" t="s">
        <v>7405</v>
      </c>
    </row>
    <row customHeight="1" ht="11.25">
      <c r="A121" s="6247" t="s">
        <v>6545</v>
      </c>
      <c r="B121" s="6247" t="s">
        <v>7514</v>
      </c>
      <c r="C121" s="6247" t="s">
        <v>7393</v>
      </c>
      <c r="D121" s="6247" t="s">
        <v>7357</v>
      </c>
    </row>
    <row customHeight="1" ht="11.25">
      <c r="A122" s="6247" t="s">
        <v>6548</v>
      </c>
      <c r="B122" s="6247" t="s">
        <v>7515</v>
      </c>
      <c r="C122" s="6247" t="s">
        <v>7393</v>
      </c>
      <c r="D122" s="6247" t="s">
        <v>7371</v>
      </c>
    </row>
    <row customHeight="1" ht="11.25">
      <c r="A123" s="6247" t="s">
        <v>6551</v>
      </c>
      <c r="B123" s="6247" t="s">
        <v>7516</v>
      </c>
      <c r="C123" s="6247" t="s">
        <v>7399</v>
      </c>
      <c r="D123" s="6247" t="s">
        <v>7371</v>
      </c>
    </row>
    <row customHeight="1" ht="11.25">
      <c r="A124" s="6247" t="s">
        <v>6554</v>
      </c>
      <c r="B124" s="6247" t="s">
        <v>7517</v>
      </c>
      <c r="C124" s="6247" t="s">
        <v>7399</v>
      </c>
      <c r="D124" s="6247" t="s">
        <v>7371</v>
      </c>
    </row>
    <row customHeight="1" ht="11.25">
      <c r="A125" s="6247" t="s">
        <v>6557</v>
      </c>
      <c r="B125" s="6247" t="s">
        <v>7518</v>
      </c>
      <c r="C125" s="6247" t="s">
        <v>7519</v>
      </c>
      <c r="D125" s="6247" t="s">
        <v>7357</v>
      </c>
    </row>
    <row customHeight="1" ht="11.25">
      <c r="A126" s="6247" t="s">
        <v>6560</v>
      </c>
      <c r="B126" s="6247" t="s">
        <v>7520</v>
      </c>
      <c r="C126" s="6247" t="s">
        <v>7399</v>
      </c>
      <c r="D126" s="6247" t="s">
        <v>7405</v>
      </c>
    </row>
    <row customHeight="1" ht="11.25">
      <c r="A127" s="6247" t="s">
        <v>6563</v>
      </c>
      <c r="B127" s="6247" t="s">
        <v>7521</v>
      </c>
      <c r="C127" s="6247" t="s">
        <v>7522</v>
      </c>
      <c r="D127" s="6247" t="s">
        <v>7405</v>
      </c>
    </row>
    <row customHeight="1" ht="11.25">
      <c r="A128" s="6247" t="s">
        <v>6566</v>
      </c>
      <c r="B128" s="6247" t="s">
        <v>7523</v>
      </c>
      <c r="C128" s="6247" t="s">
        <v>7393</v>
      </c>
      <c r="D128" s="6247" t="s">
        <v>7371</v>
      </c>
    </row>
    <row customHeight="1" ht="11.25">
      <c r="A129" s="6247" t="s">
        <v>6569</v>
      </c>
      <c r="B129" s="6247" t="s">
        <v>7524</v>
      </c>
      <c r="C129" s="6247" t="s">
        <v>7485</v>
      </c>
      <c r="D129" s="6247" t="s">
        <v>7403</v>
      </c>
    </row>
    <row customHeight="1" ht="11.25">
      <c r="A130" s="6247" t="s">
        <v>6572</v>
      </c>
      <c r="B130" s="6247" t="s">
        <v>7525</v>
      </c>
      <c r="C130" s="6247" t="s">
        <v>7459</v>
      </c>
      <c r="D130" s="6247" t="s">
        <v>7460</v>
      </c>
    </row>
    <row customHeight="1" ht="11.25">
      <c r="A131" s="6247" t="s">
        <v>6575</v>
      </c>
      <c r="B131" s="6247" t="s">
        <v>7526</v>
      </c>
      <c r="C131" s="6247" t="s">
        <v>7459</v>
      </c>
      <c r="D131" s="6247" t="s">
        <v>7460</v>
      </c>
    </row>
    <row customHeight="1" ht="11.25">
      <c r="A132" s="6247" t="s">
        <v>6578</v>
      </c>
      <c r="B132" s="6247" t="s">
        <v>7527</v>
      </c>
      <c r="C132" s="6247" t="s">
        <v>7459</v>
      </c>
      <c r="D132" s="6247" t="s">
        <v>7460</v>
      </c>
    </row>
    <row customHeight="1" ht="11.25">
      <c r="A133" s="6247" t="s">
        <v>6581</v>
      </c>
      <c r="B133" s="6247" t="s">
        <v>7528</v>
      </c>
      <c r="C133" s="6247" t="s">
        <v>7399</v>
      </c>
      <c r="D133" s="6247" t="s">
        <v>7381</v>
      </c>
    </row>
    <row customHeight="1" ht="11.25">
      <c r="A134" s="6247" t="s">
        <v>6584</v>
      </c>
      <c r="B134" s="6247" t="s">
        <v>7529</v>
      </c>
      <c r="C134" s="6247" t="s">
        <v>7448</v>
      </c>
      <c r="D134" s="6247" t="s">
        <v>7371</v>
      </c>
    </row>
    <row customHeight="1" ht="11.25">
      <c r="A135" s="6247" t="s">
        <v>6587</v>
      </c>
      <c r="B135" s="6247" t="s">
        <v>7530</v>
      </c>
      <c r="C135" s="6247" t="s">
        <v>7370</v>
      </c>
      <c r="D135" s="6247" t="s">
        <v>7381</v>
      </c>
    </row>
    <row customHeight="1" ht="11.25">
      <c r="A136" s="6247" t="s">
        <v>6590</v>
      </c>
      <c r="B136" s="6247" t="s">
        <v>7531</v>
      </c>
      <c r="C136" s="6247" t="s">
        <v>7448</v>
      </c>
      <c r="D136" s="6247" t="s">
        <v>7371</v>
      </c>
    </row>
    <row customHeight="1" ht="11.25">
      <c r="A137" s="6247" t="s">
        <v>6593</v>
      </c>
      <c r="B137" s="6247" t="s">
        <v>7532</v>
      </c>
      <c r="C137" s="6247" t="s">
        <v>7533</v>
      </c>
      <c r="D137" s="6247" t="s">
        <v>7381</v>
      </c>
    </row>
    <row customHeight="1" ht="11.25">
      <c r="A138" s="6247" t="s">
        <v>6596</v>
      </c>
      <c r="B138" s="6247" t="s">
        <v>7534</v>
      </c>
      <c r="C138" s="6247" t="s">
        <v>7367</v>
      </c>
      <c r="D138" s="6247" t="s">
        <v>7381</v>
      </c>
    </row>
    <row customHeight="1" ht="11.25">
      <c r="A139" s="6247" t="s">
        <v>6599</v>
      </c>
      <c r="B139" s="6247" t="s">
        <v>7535</v>
      </c>
      <c r="C139" s="6247" t="s">
        <v>7536</v>
      </c>
      <c r="D139" s="6247" t="s">
        <v>7357</v>
      </c>
    </row>
    <row customHeight="1" ht="11.25">
      <c r="A140" s="6247" t="s">
        <v>6602</v>
      </c>
      <c r="B140" s="6247" t="s">
        <v>7537</v>
      </c>
      <c r="C140" s="6247" t="s">
        <v>7536</v>
      </c>
      <c r="D140" s="6247" t="s">
        <v>7357</v>
      </c>
    </row>
    <row customHeight="1" ht="11.25">
      <c r="A141" s="6247" t="s">
        <v>6605</v>
      </c>
      <c r="B141" s="6247" t="s">
        <v>7538</v>
      </c>
      <c r="C141" s="6247" t="s">
        <v>7367</v>
      </c>
      <c r="D141" s="6247" t="s">
        <v>7381</v>
      </c>
    </row>
    <row customHeight="1" ht="11.25">
      <c r="A142" s="6247" t="s">
        <v>6608</v>
      </c>
      <c r="B142" s="6247" t="s">
        <v>7539</v>
      </c>
      <c r="C142" s="6247" t="s">
        <v>7536</v>
      </c>
      <c r="D142" s="6247" t="s">
        <v>7405</v>
      </c>
    </row>
    <row customHeight="1" ht="11.25">
      <c r="A143" s="6247" t="s">
        <v>6611</v>
      </c>
      <c r="B143" s="6247" t="s">
        <v>7540</v>
      </c>
      <c r="C143" s="6247" t="s">
        <v>7367</v>
      </c>
      <c r="D143" s="6247" t="s">
        <v>7541</v>
      </c>
    </row>
    <row customHeight="1" ht="11.25">
      <c r="A144" s="6247" t="s">
        <v>6614</v>
      </c>
      <c r="B144" s="6247" t="s">
        <v>7542</v>
      </c>
      <c r="C144" s="6247" t="s">
        <v>7367</v>
      </c>
      <c r="D144" s="6247" t="s">
        <v>7403</v>
      </c>
    </row>
    <row customHeight="1" ht="11.25">
      <c r="A145" s="6247" t="s">
        <v>6617</v>
      </c>
      <c r="B145" s="6247" t="s">
        <v>7543</v>
      </c>
      <c r="C145" s="6247" t="s">
        <v>7367</v>
      </c>
      <c r="D145" s="6247" t="s">
        <v>7371</v>
      </c>
    </row>
    <row customHeight="1" ht="11.25">
      <c r="A146" s="6247" t="s">
        <v>6620</v>
      </c>
      <c r="B146" s="6247" t="s">
        <v>7544</v>
      </c>
      <c r="C146" s="6247" t="s">
        <v>7393</v>
      </c>
      <c r="D146" s="6247" t="s">
        <v>7357</v>
      </c>
    </row>
    <row customHeight="1" ht="11.25">
      <c r="A147" s="6247" t="s">
        <v>6623</v>
      </c>
      <c r="B147" s="6247" t="s">
        <v>7545</v>
      </c>
      <c r="C147" s="6247" t="s">
        <v>7393</v>
      </c>
      <c r="D147" s="6247" t="s">
        <v>7371</v>
      </c>
    </row>
    <row customHeight="1" ht="11.25">
      <c r="A148" s="6247" t="s">
        <v>6628</v>
      </c>
      <c r="B148" s="6247" t="s">
        <v>7546</v>
      </c>
      <c r="C148" s="6247" t="s">
        <v>7399</v>
      </c>
      <c r="D148" s="6247" t="s">
        <v>7387</v>
      </c>
    </row>
    <row customHeight="1" ht="11.25">
      <c r="A149" s="6247" t="s">
        <v>6629</v>
      </c>
      <c r="B149" s="6247" t="s">
        <v>7547</v>
      </c>
      <c r="C149" s="6247" t="s">
        <v>7393</v>
      </c>
      <c r="D149" s="6247" t="s">
        <v>7371</v>
      </c>
    </row>
    <row customHeight="1" ht="11.25">
      <c r="A150" s="6247" t="s">
        <v>6632</v>
      </c>
      <c r="B150" s="6247" t="s">
        <v>7548</v>
      </c>
      <c r="C150" s="6247" t="s">
        <v>7393</v>
      </c>
      <c r="D150" s="6247" t="s">
        <v>7381</v>
      </c>
    </row>
    <row customHeight="1" ht="11.25">
      <c r="A151" s="6247" t="s">
        <v>6635</v>
      </c>
      <c r="B151" s="6247" t="s">
        <v>7549</v>
      </c>
      <c r="C151" s="6247" t="s">
        <v>7550</v>
      </c>
      <c r="D151" s="6247" t="s">
        <v>7551</v>
      </c>
    </row>
    <row customHeight="1" ht="11.25">
      <c r="A152" s="6247" t="s">
        <v>6638</v>
      </c>
      <c r="B152" s="6247" t="s">
        <v>7552</v>
      </c>
      <c r="C152" s="6247" t="s">
        <v>7393</v>
      </c>
      <c r="D152" s="6247" t="s">
        <v>7490</v>
      </c>
    </row>
    <row customHeight="1" ht="11.25">
      <c r="A153" s="6247" t="s">
        <v>6641</v>
      </c>
      <c r="B153" s="6247" t="s">
        <v>7553</v>
      </c>
      <c r="C153" s="6247" t="s">
        <v>7393</v>
      </c>
      <c r="D153" s="6247" t="s">
        <v>7371</v>
      </c>
    </row>
    <row customHeight="1" ht="11.25">
      <c r="A154" s="6247" t="s">
        <v>6644</v>
      </c>
      <c r="B154" s="6247" t="s">
        <v>7554</v>
      </c>
      <c r="C154" s="6247" t="s">
        <v>7393</v>
      </c>
      <c r="D154" s="6247" t="s">
        <v>7371</v>
      </c>
    </row>
    <row customHeight="1" ht="11.25">
      <c r="A155" s="6247" t="s">
        <v>6647</v>
      </c>
      <c r="B155" s="6247" t="s">
        <v>7555</v>
      </c>
      <c r="C155" s="6247" t="s">
        <v>7556</v>
      </c>
      <c r="D155" s="6247" t="s">
        <v>7363</v>
      </c>
    </row>
    <row customHeight="1" ht="11.25">
      <c r="A156" s="6247" t="s">
        <v>6650</v>
      </c>
      <c r="B156" s="6247" t="s">
        <v>7557</v>
      </c>
      <c r="C156" s="6247" t="s">
        <v>7556</v>
      </c>
      <c r="D156" s="6247" t="s">
        <v>7363</v>
      </c>
    </row>
    <row customHeight="1" ht="11.25">
      <c r="A157" s="6247" t="s">
        <v>6653</v>
      </c>
      <c r="B157" s="6247" t="s">
        <v>7558</v>
      </c>
      <c r="C157" s="6247" t="s">
        <v>7556</v>
      </c>
      <c r="D157" s="6247" t="s">
        <v>7363</v>
      </c>
    </row>
    <row customHeight="1" ht="11.25">
      <c r="A158" s="6247" t="s">
        <v>6656</v>
      </c>
      <c r="B158" s="6247" t="s">
        <v>7559</v>
      </c>
      <c r="C158" s="6247" t="s">
        <v>7556</v>
      </c>
      <c r="D158" s="6247" t="s">
        <v>7363</v>
      </c>
    </row>
    <row customHeight="1" ht="11.25">
      <c r="A159" s="6247" t="s">
        <v>6659</v>
      </c>
      <c r="B159" s="6247" t="s">
        <v>7560</v>
      </c>
      <c r="C159" s="6247" t="s">
        <v>7370</v>
      </c>
      <c r="D159" s="6247" t="s">
        <v>7363</v>
      </c>
    </row>
    <row customHeight="1" ht="11.25">
      <c r="A160" s="6247" t="s">
        <v>6662</v>
      </c>
      <c r="B160" s="6247" t="s">
        <v>7561</v>
      </c>
      <c r="C160" s="6247" t="s">
        <v>7370</v>
      </c>
      <c r="D160" s="6247" t="s">
        <v>7363</v>
      </c>
    </row>
    <row customHeight="1" ht="11.25">
      <c r="A161" s="6247" t="s">
        <v>6665</v>
      </c>
      <c r="B161" s="6247" t="s">
        <v>7562</v>
      </c>
      <c r="C161" s="6247" t="s">
        <v>7370</v>
      </c>
      <c r="D161" s="6247" t="s">
        <v>7363</v>
      </c>
    </row>
    <row customHeight="1" ht="11.25">
      <c r="A162" s="6247" t="s">
        <v>6668</v>
      </c>
      <c r="B162" s="6247" t="s">
        <v>7563</v>
      </c>
      <c r="C162" s="6247" t="s">
        <v>7457</v>
      </c>
      <c r="D162" s="6247" t="s">
        <v>7381</v>
      </c>
    </row>
    <row customHeight="1" ht="11.25">
      <c r="A163" s="6247" t="s">
        <v>6671</v>
      </c>
      <c r="B163" s="6247" t="s">
        <v>7564</v>
      </c>
      <c r="C163" s="6247" t="s">
        <v>7370</v>
      </c>
      <c r="D163" s="6247" t="s">
        <v>7363</v>
      </c>
    </row>
    <row customHeight="1" ht="11.25">
      <c r="A164" s="6247" t="s">
        <v>6674</v>
      </c>
      <c r="B164" s="6247" t="s">
        <v>7565</v>
      </c>
      <c r="C164" s="6247" t="s">
        <v>7566</v>
      </c>
      <c r="D164" s="6247" t="s">
        <v>7405</v>
      </c>
    </row>
    <row customHeight="1" ht="11.25">
      <c r="A165" s="6247" t="s">
        <v>6677</v>
      </c>
      <c r="B165" s="6247" t="s">
        <v>7567</v>
      </c>
      <c r="C165" s="6247" t="s">
        <v>7393</v>
      </c>
      <c r="D165" s="6247" t="s">
        <v>7405</v>
      </c>
    </row>
    <row customHeight="1" ht="11.25">
      <c r="A166" s="6247" t="s">
        <v>6680</v>
      </c>
      <c r="B166" s="6247" t="s">
        <v>7568</v>
      </c>
      <c r="C166" s="6247" t="s">
        <v>7359</v>
      </c>
      <c r="D166" s="6247" t="s">
        <v>7371</v>
      </c>
    </row>
    <row customHeight="1" ht="11.25">
      <c r="A167" s="6247" t="s">
        <v>6683</v>
      </c>
      <c r="B167" s="6247" t="s">
        <v>7569</v>
      </c>
      <c r="C167" s="6247" t="s">
        <v>7457</v>
      </c>
      <c r="D167" s="6247" t="s">
        <v>7381</v>
      </c>
    </row>
    <row customHeight="1" ht="11.25">
      <c r="A168" s="6247" t="s">
        <v>6686</v>
      </c>
      <c r="B168" s="6247" t="s">
        <v>7570</v>
      </c>
      <c r="C168" s="6247" t="s">
        <v>7367</v>
      </c>
      <c r="D168" s="6247" t="s">
        <v>7378</v>
      </c>
    </row>
    <row customHeight="1" ht="11.25">
      <c r="A169" s="6247" t="s">
        <v>6689</v>
      </c>
      <c r="B169" s="6247" t="s">
        <v>7571</v>
      </c>
      <c r="C169" s="6247" t="s">
        <v>7457</v>
      </c>
      <c r="D169" s="6247" t="s">
        <v>7371</v>
      </c>
    </row>
    <row customHeight="1" ht="11.25">
      <c r="A170" s="6247" t="s">
        <v>6692</v>
      </c>
      <c r="B170" s="6247" t="s">
        <v>7572</v>
      </c>
      <c r="C170" s="6247" t="s">
        <v>7457</v>
      </c>
      <c r="D170" s="6247" t="s">
        <v>7371</v>
      </c>
    </row>
    <row customHeight="1" ht="11.25">
      <c r="A171" s="6247" t="s">
        <v>6695</v>
      </c>
      <c r="B171" s="6247" t="s">
        <v>7573</v>
      </c>
      <c r="C171" s="6247" t="s">
        <v>7457</v>
      </c>
      <c r="D171" s="6247" t="s">
        <v>7381</v>
      </c>
    </row>
    <row customHeight="1" ht="11.25">
      <c r="A172" s="6247" t="s">
        <v>6698</v>
      </c>
      <c r="B172" s="6247" t="s">
        <v>7574</v>
      </c>
      <c r="C172" s="6247" t="s">
        <v>7457</v>
      </c>
      <c r="D172" s="6247" t="s">
        <v>7381</v>
      </c>
    </row>
    <row customHeight="1" ht="11.25">
      <c r="A173" s="6247" t="s">
        <v>6701</v>
      </c>
      <c r="B173" s="6247" t="s">
        <v>7575</v>
      </c>
      <c r="C173" s="6247" t="s">
        <v>7359</v>
      </c>
      <c r="D173" s="6247" t="s">
        <v>7405</v>
      </c>
    </row>
    <row customHeight="1" ht="11.25">
      <c r="A174" s="6247" t="s">
        <v>6704</v>
      </c>
      <c r="B174" s="6247" t="s">
        <v>7576</v>
      </c>
      <c r="C174" s="6247" t="s">
        <v>7359</v>
      </c>
      <c r="D174" s="6247" t="s">
        <v>7371</v>
      </c>
    </row>
    <row customHeight="1" ht="11.25">
      <c r="A175" s="6247" t="s">
        <v>6707</v>
      </c>
      <c r="B175" s="6247" t="s">
        <v>7577</v>
      </c>
      <c r="C175" s="6247" t="s">
        <v>7359</v>
      </c>
      <c r="D175" s="6247" t="s">
        <v>7387</v>
      </c>
    </row>
    <row customHeight="1" ht="11.25">
      <c r="A176" s="6247" t="s">
        <v>6710</v>
      </c>
      <c r="B176" s="6247" t="s">
        <v>7578</v>
      </c>
      <c r="C176" s="6247" t="s">
        <v>7485</v>
      </c>
      <c r="D176" s="6247" t="s">
        <v>7381</v>
      </c>
    </row>
    <row customHeight="1" ht="11.25">
      <c r="A177" s="6247" t="s">
        <v>6713</v>
      </c>
      <c r="B177" s="6247" t="s">
        <v>7579</v>
      </c>
      <c r="C177" s="6247" t="s">
        <v>7370</v>
      </c>
      <c r="D177" s="6247" t="s">
        <v>7405</v>
      </c>
    </row>
    <row customHeight="1" ht="11.25">
      <c r="A178" s="6247" t="s">
        <v>6716</v>
      </c>
      <c r="B178" s="6247" t="s">
        <v>7580</v>
      </c>
      <c r="C178" s="6247" t="s">
        <v>7370</v>
      </c>
      <c r="D178" s="6247" t="s">
        <v>7360</v>
      </c>
    </row>
    <row customHeight="1" ht="11.25">
      <c r="A179" s="6247" t="s">
        <v>6719</v>
      </c>
      <c r="B179" s="6247" t="s">
        <v>7581</v>
      </c>
      <c r="C179" s="6247" t="s">
        <v>7393</v>
      </c>
      <c r="D179" s="6247" t="s">
        <v>7357</v>
      </c>
    </row>
    <row customHeight="1" ht="11.25">
      <c r="A180" s="6247" t="s">
        <v>6722</v>
      </c>
      <c r="B180" s="6247" t="s">
        <v>7582</v>
      </c>
      <c r="C180" s="6247" t="s">
        <v>7393</v>
      </c>
      <c r="D180" s="6247" t="s">
        <v>7371</v>
      </c>
    </row>
    <row customHeight="1" ht="11.25">
      <c r="A181" s="6247" t="s">
        <v>6725</v>
      </c>
      <c r="B181" s="6247" t="s">
        <v>7583</v>
      </c>
      <c r="C181" s="6247" t="s">
        <v>7399</v>
      </c>
      <c r="D181" s="6247" t="s">
        <v>7371</v>
      </c>
    </row>
    <row customHeight="1" ht="11.25">
      <c r="A182" s="6247" t="s">
        <v>6728</v>
      </c>
      <c r="B182" s="6247" t="s">
        <v>7584</v>
      </c>
      <c r="C182" s="6247" t="s">
        <v>7377</v>
      </c>
      <c r="D182" s="6247" t="s">
        <v>7368</v>
      </c>
    </row>
    <row customHeight="1" ht="11.25">
      <c r="A183" s="6247" t="s">
        <v>6731</v>
      </c>
      <c r="B183" s="6247" t="s">
        <v>7585</v>
      </c>
      <c r="C183" s="6247" t="s">
        <v>7457</v>
      </c>
      <c r="D183" s="6247" t="s">
        <v>7381</v>
      </c>
    </row>
    <row customHeight="1" ht="11.25">
      <c r="A184" s="6247" t="s">
        <v>6734</v>
      </c>
      <c r="B184" s="6247" t="s">
        <v>7586</v>
      </c>
      <c r="C184" s="6247" t="s">
        <v>7587</v>
      </c>
      <c r="D184" s="6247" t="s">
        <v>7588</v>
      </c>
    </row>
    <row customHeight="1" ht="11.25">
      <c r="A185" s="6247" t="s">
        <v>6737</v>
      </c>
      <c r="B185" s="6247" t="s">
        <v>7589</v>
      </c>
      <c r="C185" s="6247" t="s">
        <v>7457</v>
      </c>
      <c r="D185" s="6247" t="s">
        <v>7381</v>
      </c>
    </row>
    <row customHeight="1" ht="11.25">
      <c r="A186" s="6247" t="s">
        <v>6740</v>
      </c>
      <c r="B186" s="6247" t="s">
        <v>7590</v>
      </c>
      <c r="C186" s="6247" t="s">
        <v>7468</v>
      </c>
      <c r="D186" s="6247" t="s">
        <v>7588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5B49B-A189-89C7-3E8B-7413BF1AC6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82C7C-816F-19AA-7A9B-23A8628AEF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6248" width="9.140625"/>
  </cols>
  <sheetData>
    <row customHeight="1" ht="11.25">
      <c r="A1" s="169" t="s">
        <v>129</v>
      </c>
      <c r="B1" s="169" t="s">
        <v>7591</v>
      </c>
    </row>
    <row customHeight="1" ht="11.25">
      <c r="A2" s="6249" t="s">
        <v>97</v>
      </c>
      <c r="B2" s="6249" t="s">
        <v>7592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59E4C-FBD5-4238-1897-F9BF445E08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246" width="9.140625"/>
    <col min="2" max="2" style="6246" width="65.28125" customWidth="1"/>
  </cols>
  <sheetData>
    <row customHeight="1" ht="11.25">
      <c r="A1" s="841" t="s">
        <v>7593</v>
      </c>
      <c r="B1" s="841" t="s">
        <v>7594</v>
      </c>
    </row>
    <row customHeight="1" ht="11.25">
      <c r="A2" s="841">
        <v>4213775</v>
      </c>
      <c r="B2" s="841" t="s">
        <v>1229</v>
      </c>
    </row>
    <row customHeight="1" ht="11.25">
      <c r="A3" s="841">
        <v>4213784</v>
      </c>
      <c r="B3" s="841" t="s">
        <v>1262</v>
      </c>
    </row>
    <row customHeight="1" ht="11.25">
      <c r="A4" s="841">
        <v>4213781</v>
      </c>
      <c r="B4" s="841" t="s">
        <v>1255</v>
      </c>
    </row>
    <row customHeight="1" ht="11.25">
      <c r="A5" s="841">
        <v>4213776</v>
      </c>
      <c r="B5" s="841" t="s">
        <v>173</v>
      </c>
    </row>
    <row customHeight="1" ht="11.25">
      <c r="A6" s="841">
        <v>4213777</v>
      </c>
      <c r="B6" s="841" t="s">
        <v>181</v>
      </c>
    </row>
    <row customHeight="1" ht="11.25">
      <c r="A7" s="841">
        <v>4213778</v>
      </c>
      <c r="B7" s="841" t="s">
        <v>187</v>
      </c>
    </row>
    <row customHeight="1" ht="11.25">
      <c r="A8" s="841">
        <v>4213780</v>
      </c>
      <c r="B8" s="841" t="s">
        <v>193</v>
      </c>
    </row>
    <row customHeight="1" ht="11.25">
      <c r="A9" s="841">
        <v>4213779</v>
      </c>
      <c r="B9" s="841" t="s">
        <v>1394</v>
      </c>
    </row>
    <row customHeight="1" ht="11.25">
      <c r="A10" s="841">
        <v>4213783</v>
      </c>
      <c r="B10" s="841" t="s">
        <v>1409</v>
      </c>
    </row>
    <row customHeight="1" ht="11.25">
      <c r="A11" s="841">
        <v>4213782</v>
      </c>
      <c r="B11" s="841"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1A74E-C7CF-F9E5-B6BC-9D96190FB5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6246" width="9.140625"/>
    <col min="2" max="2" style="6246" width="65.28125" customWidth="1"/>
  </cols>
  <sheetData>
    <row customHeight="1" ht="11.25">
      <c r="A1" s="841" t="s">
        <v>7593</v>
      </c>
      <c r="B1" s="841" t="s">
        <v>7595</v>
      </c>
    </row>
    <row customHeight="1" ht="11.25">
      <c r="A2" s="841" t="s">
        <v>7596</v>
      </c>
      <c r="B2" s="841" t="s">
        <v>1506</v>
      </c>
    </row>
    <row customHeight="1" ht="11.25">
      <c r="A3" s="841" t="s">
        <v>7597</v>
      </c>
      <c r="B3" s="841" t="s">
        <v>1516</v>
      </c>
    </row>
    <row customHeight="1" ht="11.25">
      <c r="A4" s="841" t="s">
        <v>155</v>
      </c>
      <c r="B4" s="841" t="s">
        <v>1525</v>
      </c>
    </row>
    <row customHeight="1" ht="11.25">
      <c r="A5" s="841" t="s">
        <v>175</v>
      </c>
      <c r="B5" s="841" t="s">
        <v>1534</v>
      </c>
    </row>
    <row customHeight="1" ht="11.25">
      <c r="A6" s="841" t="s">
        <v>167</v>
      </c>
      <c r="B6" s="841" t="s">
        <v>1540</v>
      </c>
    </row>
    <row customHeight="1" ht="11.25">
      <c r="A7" s="841" t="s">
        <v>7598</v>
      </c>
      <c r="B7" s="841" t="s">
        <v>1548</v>
      </c>
    </row>
    <row customHeight="1" ht="11.25">
      <c r="A8" s="841" t="s">
        <v>7599</v>
      </c>
      <c r="B8" s="841" t="s">
        <v>1555</v>
      </c>
    </row>
    <row customHeight="1" ht="11.25">
      <c r="A9" s="841" t="s">
        <v>7600</v>
      </c>
      <c r="B9" s="841" t="s">
        <v>1561</v>
      </c>
    </row>
    <row customHeight="1" ht="11.25">
      <c r="A10" s="841" t="s">
        <v>7601</v>
      </c>
      <c r="B10" s="841" t="s">
        <v>1565</v>
      </c>
    </row>
    <row customHeight="1" ht="11.25">
      <c r="A11" s="841" t="s">
        <v>7602</v>
      </c>
      <c r="B11" s="84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E814-A369-DEEC-C4F4-0CCB3944837E}"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253" width="9.140625" hidden="1" customWidth="1"/>
    <col min="2" max="2" style="3232" width="9.140625" hidden="1" customWidth="1"/>
    <col min="3" max="3" style="3254" width="3.7109375" customWidth="1"/>
    <col min="4" max="4" style="3232" width="5.57421875" customWidth="1"/>
    <col min="5" max="5" style="3232" width="48.421875" customWidth="1"/>
    <col min="6" max="6" style="3232" width="38.140625" customWidth="1"/>
    <col min="7" max="7" style="2623" width="1.7109375" hidden="1" customWidth="1"/>
    <col min="8" max="11" style="3232" width="19.8515625" customWidth="1"/>
    <col min="12" max="12" style="3232" width="9.7109375" customWidth="1"/>
    <col min="13" max="18" style="3232" width="19.8515625" customWidth="1"/>
    <col min="19" max="19" style="2623" width="1.7109375" hidden="1" customWidth="1"/>
    <col min="20" max="22" style="3255" width="19.8515625" hidden="1" customWidth="1"/>
    <col min="23" max="23" style="2623" width="1.7109375" hidden="1" customWidth="1"/>
    <col min="24" max="26" style="3255" width="19.8515625" hidden="1" customWidth="1"/>
    <col min="27" max="27" style="2623" width="1.7109375" hidden="1" customWidth="1"/>
    <col min="28" max="29" style="3255" width="19.8515625" hidden="1" customWidth="1"/>
    <col min="30" max="30" style="2623" width="1.7109375" hidden="1" customWidth="1"/>
    <col min="31" max="31" style="3232" width="103.7109375" customWidth="1"/>
    <col min="32" max="34" style="3255" width="103.7109375" hidden="1" customWidth="1"/>
    <col min="35" max="35" style="3256" width="3.7109375" customWidth="1"/>
    <col min="36" max="38" style="3209" width="10.57421875"/>
    <col min="39" max="39" style="3209" width="13.7109375" hidden="1" customWidth="1"/>
    <col min="40" max="40" style="3209" width="15.421875" customWidth="1"/>
    <col min="41" max="41" style="3209" width="16.28125" customWidth="1"/>
    <col min="42" max="45" style="3209" width="10.57421875"/>
  </cols>
  <sheetData>
    <row customHeight="1" ht="14.25" hidden="1">
      <c r="E1" s="418"/>
      <c r="F1" s="418"/>
      <c r="G1" s="418"/>
      <c r="H1" s="2082" t="s">
        <v>349</v>
      </c>
      <c r="I1" s="2082"/>
      <c r="J1" s="2082"/>
      <c r="K1" s="2082"/>
      <c r="L1" s="2082"/>
      <c r="M1" s="2082"/>
      <c r="N1" s="2082"/>
      <c r="O1" s="2082"/>
      <c r="P1" s="2082"/>
      <c r="Q1" s="2082"/>
      <c r="R1" s="2082"/>
      <c r="T1" s="2082" t="s">
        <v>350</v>
      </c>
      <c r="U1" s="2082"/>
      <c r="V1" s="2082"/>
      <c r="X1" s="2082" t="s">
        <v>351</v>
      </c>
      <c r="Y1" s="2082"/>
      <c r="Z1" s="2082"/>
      <c r="AB1" s="2082" t="s">
        <v>352</v>
      </c>
      <c r="AC1" s="2082"/>
    </row>
    <row customHeight="1" ht="14.25" hidden="1"/>
    <row s="3192" customFormat="1" customHeight="1" ht="6">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3" customFormat="1" customHeight="1" ht="17.25">
      <c r="A5" s="765"/>
      <c r="C5" s="828"/>
      <c r="D5" s="2079" t="str">
        <f>IF(org=0,"Не определено",org)</f>
        <v>Филиал "Шатурская ГРЭС" ПАО "Юнипро"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2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295</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296</v>
      </c>
      <c r="AF7" s="2067" t="s">
        <v>296</v>
      </c>
      <c r="AG7" s="2067" t="s">
        <v>296</v>
      </c>
      <c r="AH7" s="2067" t="s">
        <v>296</v>
      </c>
    </row>
    <row customHeight="1" ht="25.5">
      <c r="C8" s="456"/>
      <c r="D8" s="1971" t="s">
        <v>87</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354</v>
      </c>
      <c r="I8" s="2075" t="s">
        <v>355</v>
      </c>
      <c r="J8" s="2067" t="s">
        <v>356</v>
      </c>
      <c r="K8" s="2067"/>
      <c r="L8" s="2067"/>
      <c r="M8" s="2068"/>
      <c r="N8" s="2067" t="s">
        <v>357</v>
      </c>
      <c r="O8" s="2067"/>
      <c r="P8" s="2067" t="s">
        <v>358</v>
      </c>
      <c r="Q8" s="2067"/>
      <c r="R8" s="2071" t="s">
        <v>359</v>
      </c>
      <c r="S8" s="830"/>
      <c r="T8" s="2069" t="s">
        <v>360</v>
      </c>
      <c r="U8" s="2069" t="s">
        <v>361</v>
      </c>
      <c r="V8" s="2069" t="s">
        <v>362</v>
      </c>
      <c r="W8" s="832"/>
      <c r="X8" s="2069" t="s">
        <v>363</v>
      </c>
      <c r="Y8" s="2069" t="s">
        <v>364</v>
      </c>
      <c r="Z8" s="2069" t="s">
        <v>365</v>
      </c>
      <c r="AA8" s="832"/>
      <c r="AB8" s="2069" t="s">
        <v>366</v>
      </c>
      <c r="AC8" s="2069" t="s">
        <v>359</v>
      </c>
      <c r="AD8" s="832"/>
      <c r="AE8" s="2067"/>
      <c r="AF8" s="2067"/>
      <c r="AG8" s="2067"/>
      <c r="AH8" s="2067"/>
    </row>
    <row customHeight="1" ht="43.5">
      <c r="C9" s="456"/>
      <c r="D9" s="1971"/>
      <c r="E9" s="2067"/>
      <c r="F9" s="2067"/>
      <c r="G9" s="835"/>
      <c r="H9" s="2074"/>
      <c r="I9" s="2076"/>
      <c r="J9" s="431" t="s">
        <v>367</v>
      </c>
      <c r="K9" s="431" t="s">
        <v>368</v>
      </c>
      <c r="L9" s="431" t="s">
        <v>369</v>
      </c>
      <c r="M9" s="437" t="s">
        <v>370</v>
      </c>
      <c r="N9" s="431" t="s">
        <v>371</v>
      </c>
      <c r="O9" s="431" t="s">
        <v>370</v>
      </c>
      <c r="P9" s="431" t="s">
        <v>372</v>
      </c>
      <c r="Q9" s="431" t="s">
        <v>370</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108</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374</v>
      </c>
      <c r="AF12" s="2077" t="s">
        <v>375</v>
      </c>
      <c r="AG12" s="2077" t="s">
        <v>376</v>
      </c>
      <c r="AH12" s="2077" t="s">
        <v>377</v>
      </c>
      <c r="AI12" s="453"/>
      <c r="AM12" s="517"/>
      <c r="AP12" s="506" t="s">
        <v>378</v>
      </c>
      <c r="AQ12" s="506" t="s">
        <v>378</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42AB2-3542-8DC5-346C-348C8E7C9CEF}" mc:Ignorable="x14ac xr xr2 xr3">
  <sheetPr>
    <tabColor rgb="FFFFCC99"/>
  </sheetPr>
  <dimension ref="A1:G394"/>
  <sheetViews>
    <sheetView topLeftCell="A1" showGridLines="0" workbookViewId="0">
      <selection activeCell="A1" sqref="A1"/>
    </sheetView>
  </sheetViews>
  <sheetFormatPr customHeight="1" defaultRowHeight="11.25"/>
  <sheetData>
    <row customHeight="1" ht="11.25">
      <c r="A1" s="373" t="s">
        <v>6235</v>
      </c>
      <c r="B1" s="373" t="s">
        <v>6236</v>
      </c>
      <c r="C1" s="373" t="s">
        <v>6237</v>
      </c>
      <c r="D1" s="373" t="s">
        <v>6238</v>
      </c>
      <c r="E1" s="0" t="s">
        <v>6239</v>
      </c>
      <c r="F1" s="0" t="s">
        <v>6240</v>
      </c>
      <c r="G1" s="0" t="s">
        <v>6241</v>
      </c>
    </row>
    <row customHeight="1" ht="11.25">
      <c r="A2" s="0" t="s">
        <v>14</v>
      </c>
      <c r="B2" s="0" t="s">
        <v>6242</v>
      </c>
      <c r="C2" s="0" t="s">
        <v>6243</v>
      </c>
      <c r="D2" s="0" t="s">
        <v>6242</v>
      </c>
      <c r="E2" s="0" t="s">
        <v>6243</v>
      </c>
      <c r="F2" s="0" t="s">
        <v>6244</v>
      </c>
      <c r="G2" s="0" t="s">
        <v>108</v>
      </c>
    </row>
    <row customHeight="1" ht="11.25">
      <c r="A3" s="0" t="s">
        <v>14</v>
      </c>
      <c r="B3" s="0" t="s">
        <v>6245</v>
      </c>
      <c r="C3" s="0" t="s">
        <v>6246</v>
      </c>
      <c r="D3" s="0" t="s">
        <v>6245</v>
      </c>
      <c r="E3" s="0" t="s">
        <v>6246</v>
      </c>
      <c r="F3" s="0" t="s">
        <v>6244</v>
      </c>
      <c r="G3" s="0" t="s">
        <v>109</v>
      </c>
    </row>
    <row customHeight="1" ht="11.25">
      <c r="A4" s="0" t="s">
        <v>14</v>
      </c>
      <c r="B4" s="0" t="s">
        <v>6247</v>
      </c>
      <c r="C4" s="0" t="s">
        <v>6248</v>
      </c>
      <c r="D4" s="0" t="s">
        <v>6247</v>
      </c>
      <c r="E4" s="0" t="s">
        <v>6248</v>
      </c>
      <c r="F4" s="0" t="s">
        <v>6249</v>
      </c>
      <c r="G4" s="0" t="s">
        <v>89</v>
      </c>
    </row>
    <row customHeight="1" ht="11.25">
      <c r="A5" s="0" t="s">
        <v>14</v>
      </c>
      <c r="B5" s="0" t="s">
        <v>6247</v>
      </c>
      <c r="C5" s="0" t="s">
        <v>6248</v>
      </c>
      <c r="D5" s="0" t="s">
        <v>6250</v>
      </c>
      <c r="E5" s="0" t="s">
        <v>6251</v>
      </c>
      <c r="F5" s="0" t="s">
        <v>6252</v>
      </c>
      <c r="G5" s="0" t="s">
        <v>90</v>
      </c>
    </row>
    <row customHeight="1" ht="11.25">
      <c r="A6" s="0" t="s">
        <v>14</v>
      </c>
      <c r="B6" s="0" t="s">
        <v>6247</v>
      </c>
      <c r="C6" s="0" t="s">
        <v>6248</v>
      </c>
      <c r="D6" s="0" t="s">
        <v>6253</v>
      </c>
      <c r="E6" s="0" t="s">
        <v>6254</v>
      </c>
      <c r="F6" s="0" t="s">
        <v>6255</v>
      </c>
      <c r="G6" s="0" t="s">
        <v>110</v>
      </c>
    </row>
    <row customHeight="1" ht="11.25">
      <c r="A7" s="0" t="s">
        <v>14</v>
      </c>
      <c r="B7" s="0" t="s">
        <v>6247</v>
      </c>
      <c r="C7" s="0" t="s">
        <v>6248</v>
      </c>
      <c r="D7" s="0" t="s">
        <v>6256</v>
      </c>
      <c r="E7" s="0" t="s">
        <v>6257</v>
      </c>
      <c r="F7" s="0" t="s">
        <v>6258</v>
      </c>
      <c r="G7" s="0" t="s">
        <v>91</v>
      </c>
    </row>
    <row customHeight="1" ht="11.25">
      <c r="A8" s="0" t="s">
        <v>14</v>
      </c>
      <c r="B8" s="0" t="s">
        <v>6247</v>
      </c>
      <c r="C8" s="0" t="s">
        <v>6248</v>
      </c>
      <c r="D8" s="0" t="s">
        <v>6259</v>
      </c>
      <c r="E8" s="0" t="s">
        <v>6260</v>
      </c>
      <c r="F8" s="0" t="s">
        <v>6258</v>
      </c>
      <c r="G8" s="0" t="s">
        <v>92</v>
      </c>
    </row>
    <row customHeight="1" ht="11.25">
      <c r="A9" s="0" t="s">
        <v>14</v>
      </c>
      <c r="B9" s="0" t="s">
        <v>6247</v>
      </c>
      <c r="C9" s="0" t="s">
        <v>6248</v>
      </c>
      <c r="D9" s="0" t="s">
        <v>6261</v>
      </c>
      <c r="E9" s="0" t="s">
        <v>6262</v>
      </c>
      <c r="F9" s="0" t="s">
        <v>6258</v>
      </c>
      <c r="G9" s="0" t="s">
        <v>111</v>
      </c>
    </row>
    <row customHeight="1" ht="11.25">
      <c r="A10" s="0" t="s">
        <v>14</v>
      </c>
      <c r="B10" s="0" t="s">
        <v>6247</v>
      </c>
      <c r="C10" s="0" t="s">
        <v>6248</v>
      </c>
      <c r="D10" s="0" t="s">
        <v>6263</v>
      </c>
      <c r="E10" s="0" t="s">
        <v>6264</v>
      </c>
      <c r="F10" s="0" t="s">
        <v>6258</v>
      </c>
      <c r="G10" s="0" t="s">
        <v>147</v>
      </c>
    </row>
    <row customHeight="1" ht="11.25">
      <c r="A11" s="0" t="s">
        <v>14</v>
      </c>
      <c r="B11" s="0" t="s">
        <v>6247</v>
      </c>
      <c r="C11" s="0" t="s">
        <v>6248</v>
      </c>
      <c r="D11" s="0" t="s">
        <v>6265</v>
      </c>
      <c r="E11" s="0" t="s">
        <v>6266</v>
      </c>
      <c r="F11" s="0" t="s">
        <v>6258</v>
      </c>
      <c r="G11" s="0" t="s">
        <v>148</v>
      </c>
    </row>
    <row customHeight="1" ht="11.25">
      <c r="A12" s="0" t="s">
        <v>14</v>
      </c>
      <c r="B12" s="0" t="s">
        <v>6247</v>
      </c>
      <c r="C12" s="0" t="s">
        <v>6248</v>
      </c>
      <c r="D12" s="0" t="s">
        <v>6267</v>
      </c>
      <c r="E12" s="0" t="s">
        <v>6268</v>
      </c>
      <c r="F12" s="0" t="s">
        <v>6258</v>
      </c>
      <c r="G12" s="0" t="s">
        <v>149</v>
      </c>
    </row>
    <row customHeight="1" ht="11.25">
      <c r="A13" s="0" t="s">
        <v>14</v>
      </c>
      <c r="B13" s="0" t="s">
        <v>6269</v>
      </c>
      <c r="C13" s="0" t="s">
        <v>6270</v>
      </c>
      <c r="D13" s="0" t="s">
        <v>6269</v>
      </c>
      <c r="E13" s="0" t="s">
        <v>6270</v>
      </c>
      <c r="F13" s="0" t="s">
        <v>6244</v>
      </c>
      <c r="G13" s="0" t="s">
        <v>150</v>
      </c>
    </row>
    <row customHeight="1" ht="11.25">
      <c r="A14" s="0" t="s">
        <v>14</v>
      </c>
      <c r="B14" s="0" t="s">
        <v>6271</v>
      </c>
      <c r="C14" s="0" t="s">
        <v>6272</v>
      </c>
      <c r="D14" s="0" t="s">
        <v>6271</v>
      </c>
      <c r="E14" s="0" t="s">
        <v>6272</v>
      </c>
      <c r="F14" s="0" t="s">
        <v>6249</v>
      </c>
      <c r="G14" s="0" t="s">
        <v>151</v>
      </c>
    </row>
    <row customHeight="1" ht="11.25">
      <c r="A15" s="0" t="s">
        <v>14</v>
      </c>
      <c r="B15" s="0" t="s">
        <v>6271</v>
      </c>
      <c r="C15" s="0" t="s">
        <v>6272</v>
      </c>
      <c r="D15" s="0" t="s">
        <v>6273</v>
      </c>
      <c r="E15" s="0" t="s">
        <v>6274</v>
      </c>
      <c r="F15" s="0" t="s">
        <v>6255</v>
      </c>
      <c r="G15" s="0" t="s">
        <v>152</v>
      </c>
    </row>
    <row customHeight="1" ht="11.25">
      <c r="A16" s="0" t="s">
        <v>14</v>
      </c>
      <c r="B16" s="0" t="s">
        <v>6271</v>
      </c>
      <c r="C16" s="0" t="s">
        <v>6272</v>
      </c>
      <c r="D16" s="0" t="s">
        <v>6275</v>
      </c>
      <c r="E16" s="0" t="s">
        <v>6276</v>
      </c>
      <c r="F16" s="0" t="s">
        <v>6252</v>
      </c>
      <c r="G16" s="0" t="s">
        <v>1469</v>
      </c>
    </row>
    <row customHeight="1" ht="11.25">
      <c r="A17" s="0" t="s">
        <v>14</v>
      </c>
      <c r="B17" s="0" t="s">
        <v>6271</v>
      </c>
      <c r="C17" s="0" t="s">
        <v>6272</v>
      </c>
      <c r="D17" s="0" t="s">
        <v>6277</v>
      </c>
      <c r="E17" s="0" t="s">
        <v>6278</v>
      </c>
      <c r="F17" s="0" t="s">
        <v>6255</v>
      </c>
      <c r="G17" s="0" t="s">
        <v>1475</v>
      </c>
    </row>
    <row customHeight="1" ht="11.25">
      <c r="A18" s="0" t="s">
        <v>14</v>
      </c>
      <c r="B18" s="0" t="s">
        <v>6271</v>
      </c>
      <c r="C18" s="0" t="s">
        <v>6272</v>
      </c>
      <c r="D18" s="0" t="s">
        <v>6279</v>
      </c>
      <c r="E18" s="0" t="s">
        <v>6280</v>
      </c>
      <c r="F18" s="0" t="s">
        <v>6255</v>
      </c>
      <c r="G18" s="0" t="s">
        <v>1486</v>
      </c>
    </row>
    <row customHeight="1" ht="11.25">
      <c r="A19" s="0" t="s">
        <v>14</v>
      </c>
      <c r="B19" s="0" t="s">
        <v>6271</v>
      </c>
      <c r="C19" s="0" t="s">
        <v>6272</v>
      </c>
      <c r="D19" s="0" t="s">
        <v>6281</v>
      </c>
      <c r="E19" s="0" t="s">
        <v>6282</v>
      </c>
      <c r="F19" s="0" t="s">
        <v>6258</v>
      </c>
      <c r="G19" s="0" t="s">
        <v>1500</v>
      </c>
    </row>
    <row customHeight="1" ht="11.25">
      <c r="A20" s="0" t="s">
        <v>14</v>
      </c>
      <c r="B20" s="0" t="s">
        <v>6271</v>
      </c>
      <c r="C20" s="0" t="s">
        <v>6272</v>
      </c>
      <c r="D20" s="0" t="s">
        <v>6283</v>
      </c>
      <c r="E20" s="0" t="s">
        <v>6284</v>
      </c>
      <c r="F20" s="0" t="s">
        <v>6258</v>
      </c>
      <c r="G20" s="0" t="s">
        <v>1512</v>
      </c>
    </row>
    <row customHeight="1" ht="11.25">
      <c r="A21" s="0" t="s">
        <v>14</v>
      </c>
      <c r="B21" s="0" t="s">
        <v>6285</v>
      </c>
      <c r="C21" s="0" t="s">
        <v>6286</v>
      </c>
      <c r="D21" s="0" t="s">
        <v>6285</v>
      </c>
      <c r="E21" s="0" t="s">
        <v>6286</v>
      </c>
      <c r="F21" s="0" t="s">
        <v>6244</v>
      </c>
      <c r="G21" s="0" t="s">
        <v>1521</v>
      </c>
    </row>
    <row customHeight="1" ht="11.25">
      <c r="A22" s="0" t="s">
        <v>14</v>
      </c>
      <c r="B22" s="0" t="s">
        <v>6287</v>
      </c>
      <c r="C22" s="0" t="s">
        <v>6288</v>
      </c>
      <c r="D22" s="0" t="s">
        <v>6287</v>
      </c>
      <c r="E22" s="0" t="s">
        <v>6288</v>
      </c>
      <c r="F22" s="0" t="s">
        <v>6249</v>
      </c>
      <c r="G22" s="0" t="s">
        <v>1537</v>
      </c>
    </row>
    <row customHeight="1" ht="11.25">
      <c r="A23" s="0" t="s">
        <v>14</v>
      </c>
      <c r="B23" s="0" t="s">
        <v>6287</v>
      </c>
      <c r="C23" s="0" t="s">
        <v>6288</v>
      </c>
      <c r="D23" s="0" t="s">
        <v>6289</v>
      </c>
      <c r="E23" s="0" t="s">
        <v>6290</v>
      </c>
      <c r="F23" s="0" t="s">
        <v>6255</v>
      </c>
      <c r="G23" s="0" t="s">
        <v>1544</v>
      </c>
    </row>
    <row customHeight="1" ht="11.25">
      <c r="A24" s="0" t="s">
        <v>14</v>
      </c>
      <c r="B24" s="0" t="s">
        <v>6287</v>
      </c>
      <c r="C24" s="0" t="s">
        <v>6288</v>
      </c>
      <c r="D24" s="0" t="s">
        <v>6291</v>
      </c>
      <c r="E24" s="0" t="s">
        <v>6292</v>
      </c>
      <c r="F24" s="0" t="s">
        <v>6252</v>
      </c>
      <c r="G24" s="0" t="s">
        <v>1552</v>
      </c>
    </row>
    <row customHeight="1" ht="11.25">
      <c r="A25" s="0" t="s">
        <v>14</v>
      </c>
      <c r="B25" s="0" t="s">
        <v>6287</v>
      </c>
      <c r="C25" s="0" t="s">
        <v>6288</v>
      </c>
      <c r="D25" s="0" t="s">
        <v>6293</v>
      </c>
      <c r="E25" s="0" t="s">
        <v>6294</v>
      </c>
      <c r="F25" s="0" t="s">
        <v>6255</v>
      </c>
      <c r="G25" s="0" t="s">
        <v>1559</v>
      </c>
    </row>
    <row customHeight="1" ht="11.25">
      <c r="A26" s="0" t="s">
        <v>14</v>
      </c>
      <c r="B26" s="0" t="s">
        <v>6287</v>
      </c>
      <c r="C26" s="0" t="s">
        <v>6288</v>
      </c>
      <c r="D26" s="0" t="s">
        <v>6295</v>
      </c>
      <c r="E26" s="0" t="s">
        <v>6296</v>
      </c>
      <c r="F26" s="0" t="s">
        <v>6255</v>
      </c>
      <c r="G26" s="0" t="s">
        <v>1563</v>
      </c>
    </row>
    <row customHeight="1" ht="11.25">
      <c r="A27" s="0" t="s">
        <v>14</v>
      </c>
      <c r="B27" s="0" t="s">
        <v>6287</v>
      </c>
      <c r="C27" s="0" t="s">
        <v>6288</v>
      </c>
      <c r="D27" s="0" t="s">
        <v>6297</v>
      </c>
      <c r="E27" s="0" t="s">
        <v>6298</v>
      </c>
      <c r="F27" s="0" t="s">
        <v>6252</v>
      </c>
      <c r="G27" s="0" t="s">
        <v>1568</v>
      </c>
    </row>
    <row customHeight="1" ht="11.25">
      <c r="A28" s="0" t="s">
        <v>14</v>
      </c>
      <c r="B28" s="0" t="s">
        <v>6287</v>
      </c>
      <c r="C28" s="0" t="s">
        <v>6288</v>
      </c>
      <c r="D28" s="0" t="s">
        <v>6299</v>
      </c>
      <c r="E28" s="0" t="s">
        <v>6300</v>
      </c>
      <c r="F28" s="0" t="s">
        <v>6258</v>
      </c>
      <c r="G28" s="0" t="s">
        <v>1576</v>
      </c>
    </row>
    <row customHeight="1" ht="11.25">
      <c r="A29" s="0" t="s">
        <v>14</v>
      </c>
      <c r="B29" s="0" t="s">
        <v>6287</v>
      </c>
      <c r="C29" s="0" t="s">
        <v>6288</v>
      </c>
      <c r="D29" s="0" t="s">
        <v>6301</v>
      </c>
      <c r="E29" s="0" t="s">
        <v>6302</v>
      </c>
      <c r="F29" s="0" t="s">
        <v>6258</v>
      </c>
      <c r="G29" s="0" t="s">
        <v>1578</v>
      </c>
    </row>
    <row customHeight="1" ht="11.25">
      <c r="A30" s="0" t="s">
        <v>14</v>
      </c>
      <c r="B30" s="0" t="s">
        <v>6287</v>
      </c>
      <c r="C30" s="0" t="s">
        <v>6288</v>
      </c>
      <c r="D30" s="0" t="s">
        <v>6303</v>
      </c>
      <c r="E30" s="0" t="s">
        <v>6304</v>
      </c>
      <c r="F30" s="0" t="s">
        <v>6258</v>
      </c>
      <c r="G30" s="0" t="s">
        <v>1581</v>
      </c>
    </row>
    <row customHeight="1" ht="11.25">
      <c r="A31" s="0" t="s">
        <v>14</v>
      </c>
      <c r="B31" s="0" t="s">
        <v>6287</v>
      </c>
      <c r="C31" s="0" t="s">
        <v>6288</v>
      </c>
      <c r="D31" s="0" t="s">
        <v>6305</v>
      </c>
      <c r="E31" s="0" t="s">
        <v>6306</v>
      </c>
      <c r="F31" s="0" t="s">
        <v>6258</v>
      </c>
      <c r="G31" s="0" t="s">
        <v>1587</v>
      </c>
    </row>
    <row customHeight="1" ht="11.25">
      <c r="A32" s="0" t="s">
        <v>14</v>
      </c>
      <c r="B32" s="0" t="s">
        <v>6287</v>
      </c>
      <c r="C32" s="0" t="s">
        <v>6288</v>
      </c>
      <c r="D32" s="0" t="s">
        <v>6307</v>
      </c>
      <c r="E32" s="0" t="s">
        <v>6308</v>
      </c>
      <c r="F32" s="0" t="s">
        <v>6258</v>
      </c>
      <c r="G32" s="0" t="s">
        <v>1589</v>
      </c>
    </row>
    <row customHeight="1" ht="11.25">
      <c r="A33" s="0" t="s">
        <v>14</v>
      </c>
      <c r="B33" s="0" t="s">
        <v>6287</v>
      </c>
      <c r="C33" s="0" t="s">
        <v>6288</v>
      </c>
      <c r="D33" s="0" t="s">
        <v>6309</v>
      </c>
      <c r="E33" s="0" t="s">
        <v>6310</v>
      </c>
      <c r="F33" s="0" t="s">
        <v>6258</v>
      </c>
      <c r="G33" s="0" t="s">
        <v>1591</v>
      </c>
    </row>
    <row customHeight="1" ht="11.25">
      <c r="A34" s="0" t="s">
        <v>14</v>
      </c>
      <c r="B34" s="0" t="s">
        <v>6311</v>
      </c>
      <c r="C34" s="0" t="s">
        <v>6312</v>
      </c>
      <c r="D34" s="0" t="s">
        <v>6311</v>
      </c>
      <c r="E34" s="0" t="s">
        <v>6312</v>
      </c>
      <c r="F34" s="0" t="s">
        <v>6249</v>
      </c>
      <c r="G34" s="0" t="s">
        <v>1593</v>
      </c>
    </row>
    <row customHeight="1" ht="11.25">
      <c r="A35" s="0" t="s">
        <v>14</v>
      </c>
      <c r="B35" s="0" t="s">
        <v>6311</v>
      </c>
      <c r="C35" s="0" t="s">
        <v>6312</v>
      </c>
      <c r="D35" s="0" t="s">
        <v>6313</v>
      </c>
      <c r="E35" s="0" t="s">
        <v>6314</v>
      </c>
      <c r="F35" s="0" t="s">
        <v>6252</v>
      </c>
      <c r="G35" s="0" t="s">
        <v>1598</v>
      </c>
    </row>
    <row customHeight="1" ht="11.25">
      <c r="A36" s="0" t="s">
        <v>14</v>
      </c>
      <c r="B36" s="0" t="s">
        <v>6311</v>
      </c>
      <c r="C36" s="0" t="s">
        <v>6312</v>
      </c>
      <c r="D36" s="0" t="s">
        <v>6315</v>
      </c>
      <c r="E36" s="0" t="s">
        <v>6316</v>
      </c>
      <c r="F36" s="0" t="s">
        <v>6255</v>
      </c>
      <c r="G36" s="0" t="s">
        <v>1603</v>
      </c>
    </row>
    <row customHeight="1" ht="11.25">
      <c r="A37" s="0" t="s">
        <v>14</v>
      </c>
      <c r="B37" s="0" t="s">
        <v>6311</v>
      </c>
      <c r="C37" s="0" t="s">
        <v>6312</v>
      </c>
      <c r="D37" s="0" t="s">
        <v>6317</v>
      </c>
      <c r="E37" s="0" t="s">
        <v>6318</v>
      </c>
      <c r="F37" s="0" t="s">
        <v>6258</v>
      </c>
      <c r="G37" s="0" t="s">
        <v>1606</v>
      </c>
    </row>
    <row customHeight="1" ht="11.25">
      <c r="A38" s="0" t="s">
        <v>14</v>
      </c>
      <c r="B38" s="0" t="s">
        <v>6311</v>
      </c>
      <c r="C38" s="0" t="s">
        <v>6312</v>
      </c>
      <c r="D38" s="0" t="s">
        <v>6319</v>
      </c>
      <c r="E38" s="0" t="s">
        <v>6320</v>
      </c>
      <c r="F38" s="0" t="s">
        <v>6258</v>
      </c>
      <c r="G38" s="0" t="s">
        <v>1614</v>
      </c>
    </row>
    <row customHeight="1" ht="11.25">
      <c r="A39" s="0" t="s">
        <v>14</v>
      </c>
      <c r="B39" s="0" t="s">
        <v>6311</v>
      </c>
      <c r="C39" s="0" t="s">
        <v>6312</v>
      </c>
      <c r="D39" s="0" t="s">
        <v>6321</v>
      </c>
      <c r="E39" s="0" t="s">
        <v>6322</v>
      </c>
      <c r="F39" s="0" t="s">
        <v>6258</v>
      </c>
      <c r="G39" s="0" t="s">
        <v>1620</v>
      </c>
    </row>
    <row customHeight="1" ht="11.25">
      <c r="A40" s="0" t="s">
        <v>14</v>
      </c>
      <c r="B40" s="0" t="s">
        <v>6323</v>
      </c>
      <c r="C40" s="0" t="s">
        <v>6324</v>
      </c>
      <c r="D40" s="0" t="s">
        <v>6323</v>
      </c>
      <c r="E40" s="0" t="s">
        <v>6324</v>
      </c>
      <c r="F40" s="0" t="s">
        <v>6244</v>
      </c>
      <c r="G40" s="0" t="s">
        <v>1625</v>
      </c>
    </row>
    <row customHeight="1" ht="11.25">
      <c r="A41" s="0" t="s">
        <v>14</v>
      </c>
      <c r="B41" s="0" t="s">
        <v>6325</v>
      </c>
      <c r="C41" s="0" t="s">
        <v>6326</v>
      </c>
      <c r="D41" s="0" t="s">
        <v>6325</v>
      </c>
      <c r="E41" s="0" t="s">
        <v>6326</v>
      </c>
      <c r="F41" s="0" t="s">
        <v>6249</v>
      </c>
      <c r="G41" s="0" t="s">
        <v>1629</v>
      </c>
    </row>
    <row customHeight="1" ht="11.25">
      <c r="A42" s="0" t="s">
        <v>14</v>
      </c>
      <c r="B42" s="0" t="s">
        <v>6325</v>
      </c>
      <c r="C42" s="0" t="s">
        <v>6326</v>
      </c>
      <c r="D42" s="0" t="s">
        <v>6327</v>
      </c>
      <c r="E42" s="0" t="s">
        <v>6328</v>
      </c>
      <c r="F42" s="0" t="s">
        <v>6252</v>
      </c>
      <c r="G42" s="0" t="s">
        <v>1632</v>
      </c>
    </row>
    <row customHeight="1" ht="11.25">
      <c r="A43" s="0" t="s">
        <v>14</v>
      </c>
      <c r="B43" s="0" t="s">
        <v>6325</v>
      </c>
      <c r="C43" s="0" t="s">
        <v>6326</v>
      </c>
      <c r="D43" s="0" t="s">
        <v>6329</v>
      </c>
      <c r="E43" s="0" t="s">
        <v>6330</v>
      </c>
      <c r="F43" s="0" t="s">
        <v>6258</v>
      </c>
      <c r="G43" s="0" t="s">
        <v>1639</v>
      </c>
    </row>
    <row customHeight="1" ht="11.25">
      <c r="A44" s="0" t="s">
        <v>14</v>
      </c>
      <c r="B44" s="0" t="s">
        <v>6325</v>
      </c>
      <c r="C44" s="0" t="s">
        <v>6326</v>
      </c>
      <c r="D44" s="0" t="s">
        <v>6331</v>
      </c>
      <c r="E44" s="0" t="s">
        <v>6332</v>
      </c>
      <c r="F44" s="0" t="s">
        <v>6258</v>
      </c>
      <c r="G44" s="0" t="s">
        <v>1648</v>
      </c>
    </row>
    <row customHeight="1" ht="11.25">
      <c r="A45" s="0" t="s">
        <v>14</v>
      </c>
      <c r="B45" s="0" t="s">
        <v>6325</v>
      </c>
      <c r="C45" s="0" t="s">
        <v>6326</v>
      </c>
      <c r="D45" s="0" t="s">
        <v>6333</v>
      </c>
      <c r="E45" s="0" t="s">
        <v>6334</v>
      </c>
      <c r="F45" s="0" t="s">
        <v>6258</v>
      </c>
      <c r="G45" s="0" t="s">
        <v>1653</v>
      </c>
    </row>
    <row customHeight="1" ht="11.25">
      <c r="A46" s="0" t="s">
        <v>14</v>
      </c>
      <c r="B46" s="0" t="s">
        <v>6325</v>
      </c>
      <c r="C46" s="0" t="s">
        <v>6326</v>
      </c>
      <c r="D46" s="0" t="s">
        <v>6335</v>
      </c>
      <c r="E46" s="0" t="s">
        <v>6336</v>
      </c>
      <c r="F46" s="0" t="s">
        <v>6258</v>
      </c>
      <c r="G46" s="0" t="s">
        <v>1657</v>
      </c>
    </row>
    <row customHeight="1" ht="11.25">
      <c r="A47" s="0" t="s">
        <v>14</v>
      </c>
      <c r="B47" s="0" t="s">
        <v>6337</v>
      </c>
      <c r="C47" s="0" t="s">
        <v>6338</v>
      </c>
      <c r="D47" s="0" t="s">
        <v>6337</v>
      </c>
      <c r="E47" s="0" t="s">
        <v>6338</v>
      </c>
      <c r="F47" s="0" t="s">
        <v>6244</v>
      </c>
      <c r="G47" s="0" t="s">
        <v>1663</v>
      </c>
    </row>
    <row customHeight="1" ht="11.25">
      <c r="A48" s="0" t="s">
        <v>14</v>
      </c>
      <c r="B48" s="0" t="s">
        <v>6339</v>
      </c>
      <c r="C48" s="0" t="s">
        <v>6340</v>
      </c>
      <c r="D48" s="0" t="s">
        <v>6339</v>
      </c>
      <c r="E48" s="0" t="s">
        <v>6340</v>
      </c>
      <c r="F48" s="0" t="s">
        <v>6249</v>
      </c>
      <c r="G48" s="0" t="s">
        <v>1668</v>
      </c>
    </row>
    <row customHeight="1" ht="11.25">
      <c r="A49" s="0" t="s">
        <v>14</v>
      </c>
      <c r="B49" s="0" t="s">
        <v>6339</v>
      </c>
      <c r="C49" s="0" t="s">
        <v>6340</v>
      </c>
      <c r="D49" s="0" t="s">
        <v>6341</v>
      </c>
      <c r="E49" s="0" t="s">
        <v>6342</v>
      </c>
      <c r="F49" s="0" t="s">
        <v>6252</v>
      </c>
      <c r="G49" s="0" t="s">
        <v>1671</v>
      </c>
    </row>
    <row customHeight="1" ht="11.25">
      <c r="A50" s="0" t="s">
        <v>14</v>
      </c>
      <c r="B50" s="0" t="s">
        <v>6339</v>
      </c>
      <c r="C50" s="0" t="s">
        <v>6340</v>
      </c>
      <c r="D50" s="0" t="s">
        <v>6343</v>
      </c>
      <c r="E50" s="0" t="s">
        <v>6344</v>
      </c>
      <c r="F50" s="0" t="s">
        <v>6252</v>
      </c>
      <c r="G50" s="0" t="s">
        <v>1675</v>
      </c>
    </row>
    <row customHeight="1" ht="11.25">
      <c r="A51" s="0" t="s">
        <v>14</v>
      </c>
      <c r="B51" s="0" t="s">
        <v>6339</v>
      </c>
      <c r="C51" s="0" t="s">
        <v>6340</v>
      </c>
      <c r="D51" s="0" t="s">
        <v>6345</v>
      </c>
      <c r="E51" s="0" t="s">
        <v>6346</v>
      </c>
      <c r="F51" s="0" t="s">
        <v>6255</v>
      </c>
      <c r="G51" s="0" t="s">
        <v>1679</v>
      </c>
    </row>
    <row customHeight="1" ht="11.25">
      <c r="A52" s="0" t="s">
        <v>14</v>
      </c>
      <c r="B52" s="0" t="s">
        <v>6339</v>
      </c>
      <c r="C52" s="0" t="s">
        <v>6340</v>
      </c>
      <c r="D52" s="0" t="s">
        <v>6347</v>
      </c>
      <c r="E52" s="0" t="s">
        <v>6348</v>
      </c>
      <c r="F52" s="0" t="s">
        <v>6258</v>
      </c>
      <c r="G52" s="0" t="s">
        <v>1683</v>
      </c>
    </row>
    <row customHeight="1" ht="11.25">
      <c r="A53" s="0" t="s">
        <v>14</v>
      </c>
      <c r="B53" s="0" t="s">
        <v>6339</v>
      </c>
      <c r="C53" s="0" t="s">
        <v>6340</v>
      </c>
      <c r="D53" s="0" t="s">
        <v>6349</v>
      </c>
      <c r="E53" s="0" t="s">
        <v>6350</v>
      </c>
      <c r="F53" s="0" t="s">
        <v>6258</v>
      </c>
      <c r="G53" s="0" t="s">
        <v>1685</v>
      </c>
    </row>
    <row customHeight="1" ht="11.25">
      <c r="A54" s="0" t="s">
        <v>14</v>
      </c>
      <c r="B54" s="0" t="s">
        <v>6339</v>
      </c>
      <c r="C54" s="0" t="s">
        <v>6340</v>
      </c>
      <c r="D54" s="0" t="s">
        <v>6351</v>
      </c>
      <c r="E54" s="0" t="s">
        <v>6352</v>
      </c>
      <c r="F54" s="0" t="s">
        <v>6258</v>
      </c>
      <c r="G54" s="0" t="s">
        <v>1688</v>
      </c>
    </row>
    <row customHeight="1" ht="11.25">
      <c r="A55" s="0" t="s">
        <v>14</v>
      </c>
      <c r="B55" s="0" t="s">
        <v>6339</v>
      </c>
      <c r="C55" s="0" t="s">
        <v>6340</v>
      </c>
      <c r="D55" s="0" t="s">
        <v>6353</v>
      </c>
      <c r="E55" s="0" t="s">
        <v>6354</v>
      </c>
      <c r="F55" s="0" t="s">
        <v>6258</v>
      </c>
      <c r="G55" s="0" t="s">
        <v>1692</v>
      </c>
    </row>
    <row customHeight="1" ht="11.25">
      <c r="A56" s="0" t="s">
        <v>14</v>
      </c>
      <c r="B56" s="0" t="s">
        <v>6339</v>
      </c>
      <c r="C56" s="0" t="s">
        <v>6340</v>
      </c>
      <c r="D56" s="0" t="s">
        <v>6355</v>
      </c>
      <c r="E56" s="0" t="s">
        <v>6356</v>
      </c>
      <c r="F56" s="0" t="s">
        <v>6258</v>
      </c>
      <c r="G56" s="0" t="s">
        <v>1695</v>
      </c>
    </row>
    <row customHeight="1" ht="11.25">
      <c r="A57" s="0" t="s">
        <v>14</v>
      </c>
      <c r="B57" s="0" t="s">
        <v>6339</v>
      </c>
      <c r="C57" s="0" t="s">
        <v>6340</v>
      </c>
      <c r="D57" s="0" t="s">
        <v>6357</v>
      </c>
      <c r="E57" s="0" t="s">
        <v>6358</v>
      </c>
      <c r="F57" s="0" t="s">
        <v>6258</v>
      </c>
      <c r="G57" s="0" t="s">
        <v>1698</v>
      </c>
    </row>
    <row customHeight="1" ht="11.25">
      <c r="A58" s="0" t="s">
        <v>14</v>
      </c>
      <c r="B58" s="0" t="s">
        <v>6339</v>
      </c>
      <c r="C58" s="0" t="s">
        <v>6340</v>
      </c>
      <c r="D58" s="0" t="s">
        <v>6359</v>
      </c>
      <c r="E58" s="0" t="s">
        <v>6360</v>
      </c>
      <c r="F58" s="0" t="s">
        <v>6258</v>
      </c>
      <c r="G58" s="0" t="s">
        <v>1701</v>
      </c>
    </row>
    <row customHeight="1" ht="11.25">
      <c r="A59" s="0" t="s">
        <v>14</v>
      </c>
      <c r="B59" s="0" t="s">
        <v>6339</v>
      </c>
      <c r="C59" s="0" t="s">
        <v>6340</v>
      </c>
      <c r="D59" s="0" t="s">
        <v>6361</v>
      </c>
      <c r="E59" s="0" t="s">
        <v>6362</v>
      </c>
      <c r="F59" s="0" t="s">
        <v>6258</v>
      </c>
      <c r="G59" s="0" t="s">
        <v>1705</v>
      </c>
    </row>
    <row customHeight="1" ht="11.25">
      <c r="A60" s="0" t="s">
        <v>14</v>
      </c>
      <c r="B60" s="0" t="s">
        <v>6339</v>
      </c>
      <c r="C60" s="0" t="s">
        <v>6340</v>
      </c>
      <c r="D60" s="0" t="s">
        <v>6363</v>
      </c>
      <c r="E60" s="0" t="s">
        <v>6364</v>
      </c>
      <c r="F60" s="0" t="s">
        <v>6258</v>
      </c>
      <c r="G60" s="0" t="s">
        <v>1708</v>
      </c>
    </row>
    <row customHeight="1" ht="11.25">
      <c r="A61" s="0" t="s">
        <v>14</v>
      </c>
      <c r="B61" s="0" t="s">
        <v>6339</v>
      </c>
      <c r="C61" s="0" t="s">
        <v>6340</v>
      </c>
      <c r="D61" s="0" t="s">
        <v>6365</v>
      </c>
      <c r="E61" s="0" t="s">
        <v>6366</v>
      </c>
      <c r="F61" s="0" t="s">
        <v>6258</v>
      </c>
      <c r="G61" s="0" t="s">
        <v>6367</v>
      </c>
    </row>
    <row customHeight="1" ht="11.25">
      <c r="A62" s="0" t="s">
        <v>14</v>
      </c>
      <c r="B62" s="0" t="s">
        <v>6339</v>
      </c>
      <c r="C62" s="0" t="s">
        <v>6340</v>
      </c>
      <c r="D62" s="0" t="s">
        <v>6368</v>
      </c>
      <c r="E62" s="0" t="s">
        <v>6369</v>
      </c>
      <c r="F62" s="0" t="s">
        <v>6258</v>
      </c>
      <c r="G62" s="0" t="s">
        <v>6370</v>
      </c>
    </row>
    <row customHeight="1" ht="11.25">
      <c r="A63" s="0" t="s">
        <v>14</v>
      </c>
      <c r="B63" s="0" t="s">
        <v>6371</v>
      </c>
      <c r="C63" s="0" t="s">
        <v>6372</v>
      </c>
      <c r="D63" s="0" t="s">
        <v>6371</v>
      </c>
      <c r="E63" s="0" t="s">
        <v>6372</v>
      </c>
      <c r="F63" s="0" t="s">
        <v>6249</v>
      </c>
      <c r="G63" s="0" t="s">
        <v>6373</v>
      </c>
    </row>
    <row customHeight="1" ht="11.25">
      <c r="A64" s="0" t="s">
        <v>14</v>
      </c>
      <c r="B64" s="0" t="s">
        <v>6371</v>
      </c>
      <c r="C64" s="0" t="s">
        <v>6372</v>
      </c>
      <c r="D64" s="0" t="s">
        <v>6374</v>
      </c>
      <c r="E64" s="0" t="s">
        <v>6375</v>
      </c>
      <c r="F64" s="0" t="s">
        <v>6252</v>
      </c>
      <c r="G64" s="0" t="s">
        <v>6376</v>
      </c>
    </row>
    <row customHeight="1" ht="11.25">
      <c r="A65" s="0" t="s">
        <v>14</v>
      </c>
      <c r="B65" s="0" t="s">
        <v>6371</v>
      </c>
      <c r="C65" s="0" t="s">
        <v>6372</v>
      </c>
      <c r="D65" s="0" t="s">
        <v>6377</v>
      </c>
      <c r="E65" s="0" t="s">
        <v>6378</v>
      </c>
      <c r="F65" s="0" t="s">
        <v>6252</v>
      </c>
      <c r="G65" s="0" t="s">
        <v>6379</v>
      </c>
    </row>
    <row customHeight="1" ht="11.25">
      <c r="A66" s="0" t="s">
        <v>14</v>
      </c>
      <c r="B66" s="0" t="s">
        <v>6371</v>
      </c>
      <c r="C66" s="0" t="s">
        <v>6372</v>
      </c>
      <c r="D66" s="0" t="s">
        <v>6380</v>
      </c>
      <c r="E66" s="0" t="s">
        <v>6381</v>
      </c>
      <c r="F66" s="0" t="s">
        <v>6258</v>
      </c>
      <c r="G66" s="0" t="s">
        <v>6382</v>
      </c>
    </row>
    <row customHeight="1" ht="11.25">
      <c r="A67" s="0" t="s">
        <v>14</v>
      </c>
      <c r="B67" s="0" t="s">
        <v>6371</v>
      </c>
      <c r="C67" s="0" t="s">
        <v>6372</v>
      </c>
      <c r="D67" s="0" t="s">
        <v>6383</v>
      </c>
      <c r="E67" s="0" t="s">
        <v>6384</v>
      </c>
      <c r="F67" s="0" t="s">
        <v>6258</v>
      </c>
      <c r="G67" s="0" t="s">
        <v>1929</v>
      </c>
    </row>
    <row customHeight="1" ht="11.25">
      <c r="A68" s="0" t="s">
        <v>14</v>
      </c>
      <c r="B68" s="0" t="s">
        <v>6371</v>
      </c>
      <c r="C68" s="0" t="s">
        <v>6372</v>
      </c>
      <c r="D68" s="0" t="s">
        <v>6385</v>
      </c>
      <c r="E68" s="0" t="s">
        <v>6386</v>
      </c>
      <c r="F68" s="0" t="s">
        <v>6258</v>
      </c>
      <c r="G68" s="0" t="s">
        <v>6387</v>
      </c>
    </row>
    <row customHeight="1" ht="11.25">
      <c r="A69" s="0" t="s">
        <v>14</v>
      </c>
      <c r="B69" s="0" t="s">
        <v>6371</v>
      </c>
      <c r="C69" s="0" t="s">
        <v>6372</v>
      </c>
      <c r="D69" s="0" t="s">
        <v>6388</v>
      </c>
      <c r="E69" s="0" t="s">
        <v>6389</v>
      </c>
      <c r="F69" s="0" t="s">
        <v>6258</v>
      </c>
      <c r="G69" s="0" t="s">
        <v>2140</v>
      </c>
    </row>
    <row customHeight="1" ht="11.25">
      <c r="A70" s="0" t="s">
        <v>14</v>
      </c>
      <c r="B70" s="0" t="s">
        <v>6371</v>
      </c>
      <c r="C70" s="0" t="s">
        <v>6372</v>
      </c>
      <c r="D70" s="0" t="s">
        <v>6390</v>
      </c>
      <c r="E70" s="0" t="s">
        <v>6391</v>
      </c>
      <c r="F70" s="0" t="s">
        <v>6258</v>
      </c>
      <c r="G70" s="0" t="s">
        <v>6392</v>
      </c>
    </row>
    <row customHeight="1" ht="11.25">
      <c r="A71" s="0" t="s">
        <v>14</v>
      </c>
      <c r="B71" s="0" t="s">
        <v>6393</v>
      </c>
      <c r="C71" s="0" t="s">
        <v>6394</v>
      </c>
      <c r="D71" s="0" t="s">
        <v>6393</v>
      </c>
      <c r="E71" s="0" t="s">
        <v>6394</v>
      </c>
      <c r="F71" s="0" t="s">
        <v>6244</v>
      </c>
      <c r="G71" s="0" t="s">
        <v>6395</v>
      </c>
    </row>
    <row customHeight="1" ht="11.25">
      <c r="A72" s="0" t="s">
        <v>14</v>
      </c>
      <c r="B72" s="0" t="s">
        <v>6396</v>
      </c>
      <c r="C72" s="0" t="s">
        <v>6397</v>
      </c>
      <c r="D72" s="0" t="s">
        <v>6396</v>
      </c>
      <c r="E72" s="0" t="s">
        <v>6397</v>
      </c>
      <c r="F72" s="0" t="s">
        <v>6249</v>
      </c>
      <c r="G72" s="0" t="s">
        <v>6398</v>
      </c>
    </row>
    <row customHeight="1" ht="11.25">
      <c r="A73" s="0" t="s">
        <v>14</v>
      </c>
      <c r="B73" s="0" t="s">
        <v>6396</v>
      </c>
      <c r="C73" s="0" t="s">
        <v>6397</v>
      </c>
      <c r="D73" s="0" t="s">
        <v>6399</v>
      </c>
      <c r="E73" s="0" t="s">
        <v>6400</v>
      </c>
      <c r="F73" s="0" t="s">
        <v>6252</v>
      </c>
      <c r="G73" s="0" t="s">
        <v>6401</v>
      </c>
    </row>
    <row customHeight="1" ht="11.25">
      <c r="A74" s="0" t="s">
        <v>14</v>
      </c>
      <c r="B74" s="0" t="s">
        <v>6396</v>
      </c>
      <c r="C74" s="0" t="s">
        <v>6397</v>
      </c>
      <c r="D74" s="0" t="s">
        <v>6402</v>
      </c>
      <c r="E74" s="0" t="s">
        <v>6403</v>
      </c>
      <c r="F74" s="0" t="s">
        <v>6252</v>
      </c>
      <c r="G74" s="0" t="s">
        <v>6404</v>
      </c>
    </row>
    <row customHeight="1" ht="11.25">
      <c r="A75" s="0" t="s">
        <v>14</v>
      </c>
      <c r="B75" s="0" t="s">
        <v>6396</v>
      </c>
      <c r="C75" s="0" t="s">
        <v>6397</v>
      </c>
      <c r="D75" s="0" t="s">
        <v>6405</v>
      </c>
      <c r="E75" s="0" t="s">
        <v>6406</v>
      </c>
      <c r="F75" s="0" t="s">
        <v>6255</v>
      </c>
      <c r="G75" s="0" t="s">
        <v>6407</v>
      </c>
    </row>
    <row customHeight="1" ht="11.25">
      <c r="A76" s="0" t="s">
        <v>14</v>
      </c>
      <c r="B76" s="0" t="s">
        <v>6396</v>
      </c>
      <c r="C76" s="0" t="s">
        <v>6397</v>
      </c>
      <c r="D76" s="0" t="s">
        <v>6408</v>
      </c>
      <c r="E76" s="0" t="s">
        <v>6409</v>
      </c>
      <c r="F76" s="0" t="s">
        <v>6258</v>
      </c>
      <c r="G76" s="0" t="s">
        <v>6410</v>
      </c>
    </row>
    <row customHeight="1" ht="11.25">
      <c r="A77" s="0" t="s">
        <v>14</v>
      </c>
      <c r="B77" s="0" t="s">
        <v>6396</v>
      </c>
      <c r="C77" s="0" t="s">
        <v>6397</v>
      </c>
      <c r="D77" s="0" t="s">
        <v>6411</v>
      </c>
      <c r="E77" s="0" t="s">
        <v>6412</v>
      </c>
      <c r="F77" s="0" t="s">
        <v>6258</v>
      </c>
      <c r="G77" s="0" t="s">
        <v>6413</v>
      </c>
    </row>
    <row customHeight="1" ht="11.25">
      <c r="A78" s="0" t="s">
        <v>14</v>
      </c>
      <c r="B78" s="0" t="s">
        <v>6396</v>
      </c>
      <c r="C78" s="0" t="s">
        <v>6397</v>
      </c>
      <c r="D78" s="0" t="s">
        <v>6414</v>
      </c>
      <c r="E78" s="0" t="s">
        <v>6415</v>
      </c>
      <c r="F78" s="0" t="s">
        <v>6258</v>
      </c>
      <c r="G78" s="0" t="s">
        <v>6416</v>
      </c>
    </row>
    <row customHeight="1" ht="11.25">
      <c r="A79" s="0" t="s">
        <v>14</v>
      </c>
      <c r="B79" s="0" t="s">
        <v>6396</v>
      </c>
      <c r="C79" s="0" t="s">
        <v>6397</v>
      </c>
      <c r="D79" s="0" t="s">
        <v>6417</v>
      </c>
      <c r="E79" s="0" t="s">
        <v>6418</v>
      </c>
      <c r="F79" s="0" t="s">
        <v>6258</v>
      </c>
      <c r="G79" s="0" t="s">
        <v>6419</v>
      </c>
    </row>
    <row customHeight="1" ht="11.25">
      <c r="A80" s="0" t="s">
        <v>14</v>
      </c>
      <c r="B80" s="0" t="s">
        <v>6396</v>
      </c>
      <c r="C80" s="0" t="s">
        <v>6397</v>
      </c>
      <c r="D80" s="0" t="s">
        <v>6420</v>
      </c>
      <c r="E80" s="0" t="s">
        <v>6421</v>
      </c>
      <c r="F80" s="0" t="s">
        <v>6258</v>
      </c>
      <c r="G80" s="0" t="s">
        <v>6422</v>
      </c>
    </row>
    <row customHeight="1" ht="11.25">
      <c r="A81" s="0" t="s">
        <v>14</v>
      </c>
      <c r="B81" s="0" t="s">
        <v>6423</v>
      </c>
      <c r="C81" s="0" t="s">
        <v>6424</v>
      </c>
      <c r="D81" s="0" t="s">
        <v>6423</v>
      </c>
      <c r="E81" s="0" t="s">
        <v>6424</v>
      </c>
      <c r="F81" s="0" t="s">
        <v>6249</v>
      </c>
      <c r="G81" s="0" t="s">
        <v>6425</v>
      </c>
    </row>
    <row customHeight="1" ht="11.25">
      <c r="A82" s="0" t="s">
        <v>14</v>
      </c>
      <c r="B82" s="0" t="s">
        <v>6423</v>
      </c>
      <c r="C82" s="0" t="s">
        <v>6424</v>
      </c>
      <c r="D82" s="0" t="s">
        <v>6426</v>
      </c>
      <c r="E82" s="0" t="s">
        <v>6427</v>
      </c>
      <c r="F82" s="0" t="s">
        <v>6255</v>
      </c>
      <c r="G82" s="0" t="s">
        <v>6428</v>
      </c>
    </row>
    <row customHeight="1" ht="11.25">
      <c r="A83" s="0" t="s">
        <v>14</v>
      </c>
      <c r="B83" s="0" t="s">
        <v>6423</v>
      </c>
      <c r="C83" s="0" t="s">
        <v>6424</v>
      </c>
      <c r="D83" s="0" t="s">
        <v>6429</v>
      </c>
      <c r="E83" s="0" t="s">
        <v>6430</v>
      </c>
      <c r="F83" s="0" t="s">
        <v>6258</v>
      </c>
      <c r="G83" s="0" t="s">
        <v>6431</v>
      </c>
    </row>
    <row customHeight="1" ht="11.25">
      <c r="A84" s="0" t="s">
        <v>14</v>
      </c>
      <c r="B84" s="0" t="s">
        <v>6423</v>
      </c>
      <c r="C84" s="0" t="s">
        <v>6424</v>
      </c>
      <c r="D84" s="0" t="s">
        <v>6432</v>
      </c>
      <c r="E84" s="0" t="s">
        <v>6433</v>
      </c>
      <c r="F84" s="0" t="s">
        <v>6258</v>
      </c>
      <c r="G84" s="0" t="s">
        <v>6434</v>
      </c>
    </row>
    <row customHeight="1" ht="11.25">
      <c r="A85" s="0" t="s">
        <v>14</v>
      </c>
      <c r="B85" s="0" t="s">
        <v>6423</v>
      </c>
      <c r="C85" s="0" t="s">
        <v>6424</v>
      </c>
      <c r="D85" s="0" t="s">
        <v>6435</v>
      </c>
      <c r="E85" s="0" t="s">
        <v>6436</v>
      </c>
      <c r="F85" s="0" t="s">
        <v>6258</v>
      </c>
      <c r="G85" s="0" t="s">
        <v>6437</v>
      </c>
    </row>
    <row customHeight="1" ht="11.25">
      <c r="A86" s="0" t="s">
        <v>14</v>
      </c>
      <c r="B86" s="0" t="s">
        <v>6423</v>
      </c>
      <c r="C86" s="0" t="s">
        <v>6424</v>
      </c>
      <c r="D86" s="0" t="s">
        <v>6438</v>
      </c>
      <c r="E86" s="0" t="s">
        <v>6439</v>
      </c>
      <c r="F86" s="0" t="s">
        <v>6258</v>
      </c>
      <c r="G86" s="0" t="s">
        <v>6440</v>
      </c>
    </row>
    <row customHeight="1" ht="11.25">
      <c r="A87" s="0" t="s">
        <v>14</v>
      </c>
      <c r="B87" s="0" t="s">
        <v>6423</v>
      </c>
      <c r="C87" s="0" t="s">
        <v>6424</v>
      </c>
      <c r="D87" s="0" t="s">
        <v>6441</v>
      </c>
      <c r="E87" s="0" t="s">
        <v>6442</v>
      </c>
      <c r="F87" s="0" t="s">
        <v>6258</v>
      </c>
      <c r="G87" s="0" t="s">
        <v>6443</v>
      </c>
    </row>
    <row customHeight="1" ht="11.25">
      <c r="A88" s="0" t="s">
        <v>14</v>
      </c>
      <c r="B88" s="0" t="s">
        <v>6423</v>
      </c>
      <c r="C88" s="0" t="s">
        <v>6424</v>
      </c>
      <c r="D88" s="0" t="s">
        <v>6444</v>
      </c>
      <c r="E88" s="0" t="s">
        <v>6445</v>
      </c>
      <c r="F88" s="0" t="s">
        <v>6258</v>
      </c>
      <c r="G88" s="0" t="s">
        <v>6446</v>
      </c>
    </row>
    <row customHeight="1" ht="11.25">
      <c r="A89" s="0" t="s">
        <v>14</v>
      </c>
      <c r="B89" s="0" t="s">
        <v>6423</v>
      </c>
      <c r="C89" s="0" t="s">
        <v>6424</v>
      </c>
      <c r="D89" s="0" t="s">
        <v>6447</v>
      </c>
      <c r="E89" s="0" t="s">
        <v>6448</v>
      </c>
      <c r="F89" s="0" t="s">
        <v>6258</v>
      </c>
      <c r="G89" s="0" t="s">
        <v>6449</v>
      </c>
    </row>
    <row customHeight="1" ht="11.25">
      <c r="A90" s="0" t="s">
        <v>14</v>
      </c>
      <c r="B90" s="0" t="s">
        <v>6423</v>
      </c>
      <c r="C90" s="0" t="s">
        <v>6424</v>
      </c>
      <c r="D90" s="0" t="s">
        <v>6450</v>
      </c>
      <c r="E90" s="0" t="s">
        <v>6451</v>
      </c>
      <c r="F90" s="0" t="s">
        <v>6258</v>
      </c>
      <c r="G90" s="0" t="s">
        <v>6452</v>
      </c>
    </row>
    <row customHeight="1" ht="11.25">
      <c r="A91" s="0" t="s">
        <v>14</v>
      </c>
      <c r="B91" s="0" t="s">
        <v>6453</v>
      </c>
      <c r="C91" s="0" t="s">
        <v>6454</v>
      </c>
      <c r="D91" s="0" t="s">
        <v>6453</v>
      </c>
      <c r="E91" s="0" t="s">
        <v>6454</v>
      </c>
      <c r="F91" s="0" t="s">
        <v>6244</v>
      </c>
      <c r="G91" s="0" t="s">
        <v>6455</v>
      </c>
    </row>
    <row customHeight="1" ht="11.25">
      <c r="A92" s="0" t="s">
        <v>14</v>
      </c>
      <c r="B92" s="0" t="s">
        <v>6456</v>
      </c>
      <c r="C92" s="0" t="s">
        <v>6457</v>
      </c>
      <c r="D92" s="0" t="s">
        <v>6456</v>
      </c>
      <c r="E92" s="0" t="s">
        <v>6457</v>
      </c>
      <c r="F92" s="0" t="s">
        <v>6244</v>
      </c>
      <c r="G92" s="0" t="s">
        <v>6458</v>
      </c>
    </row>
    <row customHeight="1" ht="11.25">
      <c r="A93" s="0" t="s">
        <v>14</v>
      </c>
      <c r="B93" s="0" t="s">
        <v>6459</v>
      </c>
      <c r="C93" s="0" t="s">
        <v>6460</v>
      </c>
      <c r="D93" s="0" t="s">
        <v>6459</v>
      </c>
      <c r="E93" s="0" t="s">
        <v>6460</v>
      </c>
      <c r="F93" s="0" t="s">
        <v>6249</v>
      </c>
      <c r="G93" s="0" t="s">
        <v>6461</v>
      </c>
    </row>
    <row customHeight="1" ht="11.25">
      <c r="A94" s="0" t="s">
        <v>14</v>
      </c>
      <c r="B94" s="0" t="s">
        <v>6459</v>
      </c>
      <c r="C94" s="0" t="s">
        <v>6460</v>
      </c>
      <c r="D94" s="0" t="s">
        <v>6462</v>
      </c>
      <c r="E94" s="0" t="s">
        <v>6463</v>
      </c>
      <c r="F94" s="0" t="s">
        <v>6252</v>
      </c>
      <c r="G94" s="0" t="s">
        <v>6464</v>
      </c>
    </row>
    <row customHeight="1" ht="11.25">
      <c r="A95" s="0" t="s">
        <v>14</v>
      </c>
      <c r="B95" s="0" t="s">
        <v>6459</v>
      </c>
      <c r="C95" s="0" t="s">
        <v>6460</v>
      </c>
      <c r="D95" s="0" t="s">
        <v>6465</v>
      </c>
      <c r="E95" s="0" t="s">
        <v>6466</v>
      </c>
      <c r="F95" s="0" t="s">
        <v>6255</v>
      </c>
      <c r="G95" s="0" t="s">
        <v>6467</v>
      </c>
    </row>
    <row customHeight="1" ht="11.25">
      <c r="A96" s="0" t="s">
        <v>14</v>
      </c>
      <c r="B96" s="0" t="s">
        <v>6459</v>
      </c>
      <c r="C96" s="0" t="s">
        <v>6460</v>
      </c>
      <c r="D96" s="0" t="s">
        <v>6468</v>
      </c>
      <c r="E96" s="0" t="s">
        <v>6469</v>
      </c>
      <c r="F96" s="0" t="s">
        <v>6258</v>
      </c>
      <c r="G96" s="0" t="s">
        <v>6470</v>
      </c>
    </row>
    <row customHeight="1" ht="11.25">
      <c r="A97" s="0" t="s">
        <v>14</v>
      </c>
      <c r="B97" s="0" t="s">
        <v>6459</v>
      </c>
      <c r="C97" s="0" t="s">
        <v>6460</v>
      </c>
      <c r="D97" s="0" t="s">
        <v>6471</v>
      </c>
      <c r="E97" s="0" t="s">
        <v>6472</v>
      </c>
      <c r="F97" s="0" t="s">
        <v>6258</v>
      </c>
      <c r="G97" s="0" t="s">
        <v>6473</v>
      </c>
    </row>
    <row customHeight="1" ht="11.25">
      <c r="A98" s="0" t="s">
        <v>14</v>
      </c>
      <c r="B98" s="0" t="s">
        <v>6474</v>
      </c>
      <c r="C98" s="0" t="s">
        <v>6475</v>
      </c>
      <c r="D98" s="0" t="s">
        <v>6474</v>
      </c>
      <c r="E98" s="0" t="s">
        <v>6475</v>
      </c>
      <c r="F98" s="0" t="s">
        <v>6244</v>
      </c>
      <c r="G98" s="0" t="s">
        <v>6476</v>
      </c>
    </row>
    <row customHeight="1" ht="11.25">
      <c r="A99" s="0" t="s">
        <v>14</v>
      </c>
      <c r="B99" s="0" t="s">
        <v>6477</v>
      </c>
      <c r="C99" s="0" t="s">
        <v>6478</v>
      </c>
      <c r="D99" s="0" t="s">
        <v>6477</v>
      </c>
      <c r="E99" s="0" t="s">
        <v>6478</v>
      </c>
      <c r="F99" s="0" t="s">
        <v>6249</v>
      </c>
      <c r="G99" s="0" t="s">
        <v>6479</v>
      </c>
    </row>
    <row customHeight="1" ht="11.25">
      <c r="A100" s="0" t="s">
        <v>14</v>
      </c>
      <c r="B100" s="0" t="s">
        <v>6477</v>
      </c>
      <c r="C100" s="0" t="s">
        <v>6478</v>
      </c>
      <c r="D100" s="0" t="s">
        <v>6480</v>
      </c>
      <c r="E100" s="0" t="s">
        <v>6481</v>
      </c>
      <c r="F100" s="0" t="s">
        <v>6252</v>
      </c>
      <c r="G100" s="0" t="s">
        <v>6482</v>
      </c>
    </row>
    <row customHeight="1" ht="11.25">
      <c r="A101" s="0" t="s">
        <v>14</v>
      </c>
      <c r="B101" s="0" t="s">
        <v>6477</v>
      </c>
      <c r="C101" s="0" t="s">
        <v>6478</v>
      </c>
      <c r="D101" s="0" t="s">
        <v>6483</v>
      </c>
      <c r="E101" s="0" t="s">
        <v>6484</v>
      </c>
      <c r="F101" s="0" t="s">
        <v>6255</v>
      </c>
      <c r="G101" s="0" t="s">
        <v>6485</v>
      </c>
    </row>
    <row customHeight="1" ht="11.25">
      <c r="A102" s="0" t="s">
        <v>14</v>
      </c>
      <c r="B102" s="0" t="s">
        <v>6477</v>
      </c>
      <c r="C102" s="0" t="s">
        <v>6478</v>
      </c>
      <c r="D102" s="0" t="s">
        <v>6486</v>
      </c>
      <c r="E102" s="0" t="s">
        <v>6487</v>
      </c>
      <c r="F102" s="0" t="s">
        <v>6258</v>
      </c>
      <c r="G102" s="0" t="s">
        <v>6488</v>
      </c>
    </row>
    <row customHeight="1" ht="11.25">
      <c r="A103" s="0" t="s">
        <v>14</v>
      </c>
      <c r="B103" s="0" t="s">
        <v>6477</v>
      </c>
      <c r="C103" s="0" t="s">
        <v>6478</v>
      </c>
      <c r="D103" s="0" t="s">
        <v>6489</v>
      </c>
      <c r="E103" s="0" t="s">
        <v>6490</v>
      </c>
      <c r="F103" s="0" t="s">
        <v>6258</v>
      </c>
      <c r="G103" s="0" t="s">
        <v>6491</v>
      </c>
    </row>
    <row customHeight="1" ht="11.25">
      <c r="A104" s="0" t="s">
        <v>14</v>
      </c>
      <c r="B104" s="0" t="s">
        <v>6477</v>
      </c>
      <c r="C104" s="0" t="s">
        <v>6478</v>
      </c>
      <c r="D104" s="0" t="s">
        <v>6492</v>
      </c>
      <c r="E104" s="0" t="s">
        <v>6493</v>
      </c>
      <c r="F104" s="0" t="s">
        <v>6258</v>
      </c>
      <c r="G104" s="0" t="s">
        <v>6494</v>
      </c>
    </row>
    <row customHeight="1" ht="11.25">
      <c r="A105" s="0" t="s">
        <v>14</v>
      </c>
      <c r="B105" s="0" t="s">
        <v>6477</v>
      </c>
      <c r="C105" s="0" t="s">
        <v>6478</v>
      </c>
      <c r="D105" s="0" t="s">
        <v>6495</v>
      </c>
      <c r="E105" s="0" t="s">
        <v>6496</v>
      </c>
      <c r="F105" s="0" t="s">
        <v>6258</v>
      </c>
      <c r="G105" s="0" t="s">
        <v>6497</v>
      </c>
    </row>
    <row customHeight="1" ht="11.25">
      <c r="A106" s="0" t="s">
        <v>14</v>
      </c>
      <c r="B106" s="0" t="s">
        <v>6477</v>
      </c>
      <c r="C106" s="0" t="s">
        <v>6478</v>
      </c>
      <c r="D106" s="0" t="s">
        <v>6498</v>
      </c>
      <c r="E106" s="0" t="s">
        <v>6499</v>
      </c>
      <c r="F106" s="0" t="s">
        <v>6258</v>
      </c>
      <c r="G106" s="0" t="s">
        <v>6500</v>
      </c>
    </row>
    <row customHeight="1" ht="11.25">
      <c r="A107" s="0" t="s">
        <v>14</v>
      </c>
      <c r="B107" s="0" t="s">
        <v>6501</v>
      </c>
      <c r="C107" s="0" t="s">
        <v>6502</v>
      </c>
      <c r="D107" s="0" t="s">
        <v>6501</v>
      </c>
      <c r="E107" s="0" t="s">
        <v>6502</v>
      </c>
      <c r="F107" s="0" t="s">
        <v>6244</v>
      </c>
      <c r="G107" s="0" t="s">
        <v>6503</v>
      </c>
    </row>
    <row customHeight="1" ht="11.25">
      <c r="A108" s="0" t="s">
        <v>14</v>
      </c>
      <c r="B108" s="0" t="s">
        <v>6504</v>
      </c>
      <c r="C108" s="0" t="s">
        <v>6505</v>
      </c>
      <c r="D108" s="0" t="s">
        <v>6504</v>
      </c>
      <c r="E108" s="0" t="s">
        <v>6505</v>
      </c>
      <c r="F108" s="0" t="s">
        <v>6244</v>
      </c>
      <c r="G108" s="0" t="s">
        <v>6506</v>
      </c>
    </row>
    <row customHeight="1" ht="11.25">
      <c r="A109" s="0" t="s">
        <v>14</v>
      </c>
      <c r="B109" s="0" t="s">
        <v>6507</v>
      </c>
      <c r="C109" s="0" t="s">
        <v>6508</v>
      </c>
      <c r="D109" s="0" t="s">
        <v>6507</v>
      </c>
      <c r="E109" s="0" t="s">
        <v>6508</v>
      </c>
      <c r="F109" s="0" t="s">
        <v>6249</v>
      </c>
      <c r="G109" s="0" t="s">
        <v>6509</v>
      </c>
    </row>
    <row customHeight="1" ht="11.25">
      <c r="A110" s="0" t="s">
        <v>14</v>
      </c>
      <c r="B110" s="0" t="s">
        <v>6507</v>
      </c>
      <c r="C110" s="0" t="s">
        <v>6508</v>
      </c>
      <c r="D110" s="0" t="s">
        <v>6510</v>
      </c>
      <c r="E110" s="0" t="s">
        <v>6511</v>
      </c>
      <c r="F110" s="0" t="s">
        <v>6255</v>
      </c>
      <c r="G110" s="0" t="s">
        <v>6512</v>
      </c>
    </row>
    <row customHeight="1" ht="11.25">
      <c r="A111" s="0" t="s">
        <v>14</v>
      </c>
      <c r="B111" s="0" t="s">
        <v>6507</v>
      </c>
      <c r="C111" s="0" t="s">
        <v>6508</v>
      </c>
      <c r="D111" s="0" t="s">
        <v>6513</v>
      </c>
      <c r="E111" s="0" t="s">
        <v>6514</v>
      </c>
      <c r="F111" s="0" t="s">
        <v>6258</v>
      </c>
      <c r="G111" s="0" t="s">
        <v>6515</v>
      </c>
    </row>
    <row customHeight="1" ht="11.25">
      <c r="A112" s="0" t="s">
        <v>14</v>
      </c>
      <c r="B112" s="0" t="s">
        <v>6507</v>
      </c>
      <c r="C112" s="0" t="s">
        <v>6508</v>
      </c>
      <c r="D112" s="0" t="s">
        <v>6516</v>
      </c>
      <c r="E112" s="0" t="s">
        <v>6517</v>
      </c>
      <c r="F112" s="0" t="s">
        <v>6258</v>
      </c>
      <c r="G112" s="0" t="s">
        <v>6518</v>
      </c>
    </row>
    <row customHeight="1" ht="11.25">
      <c r="A113" s="0" t="s">
        <v>14</v>
      </c>
      <c r="B113" s="0" t="s">
        <v>6519</v>
      </c>
      <c r="C113" s="0" t="s">
        <v>6520</v>
      </c>
      <c r="D113" s="0" t="s">
        <v>6519</v>
      </c>
      <c r="E113" s="0" t="s">
        <v>6520</v>
      </c>
      <c r="F113" s="0" t="s">
        <v>6249</v>
      </c>
      <c r="G113" s="0" t="s">
        <v>6521</v>
      </c>
    </row>
    <row customHeight="1" ht="11.25">
      <c r="A114" s="0" t="s">
        <v>14</v>
      </c>
      <c r="B114" s="0" t="s">
        <v>6519</v>
      </c>
      <c r="C114" s="0" t="s">
        <v>6520</v>
      </c>
      <c r="D114" s="0" t="s">
        <v>6522</v>
      </c>
      <c r="E114" s="0" t="s">
        <v>6523</v>
      </c>
      <c r="F114" s="0" t="s">
        <v>6255</v>
      </c>
      <c r="G114" s="0" t="s">
        <v>6524</v>
      </c>
    </row>
    <row customHeight="1" ht="11.25">
      <c r="A115" s="0" t="s">
        <v>14</v>
      </c>
      <c r="B115" s="0" t="s">
        <v>6519</v>
      </c>
      <c r="C115" s="0" t="s">
        <v>6520</v>
      </c>
      <c r="D115" s="0" t="s">
        <v>6525</v>
      </c>
      <c r="E115" s="0" t="s">
        <v>6526</v>
      </c>
      <c r="F115" s="0" t="s">
        <v>6252</v>
      </c>
      <c r="G115" s="0" t="s">
        <v>6527</v>
      </c>
    </row>
    <row customHeight="1" ht="11.25">
      <c r="A116" s="0" t="s">
        <v>14</v>
      </c>
      <c r="B116" s="0" t="s">
        <v>6519</v>
      </c>
      <c r="C116" s="0" t="s">
        <v>6520</v>
      </c>
      <c r="D116" s="0" t="s">
        <v>6528</v>
      </c>
      <c r="E116" s="0" t="s">
        <v>6529</v>
      </c>
      <c r="F116" s="0" t="s">
        <v>6258</v>
      </c>
      <c r="G116" s="0" t="s">
        <v>6530</v>
      </c>
    </row>
    <row customHeight="1" ht="11.25">
      <c r="A117" s="0" t="s">
        <v>14</v>
      </c>
      <c r="B117" s="0" t="s">
        <v>6519</v>
      </c>
      <c r="C117" s="0" t="s">
        <v>6520</v>
      </c>
      <c r="D117" s="0" t="s">
        <v>6531</v>
      </c>
      <c r="E117" s="0" t="s">
        <v>6532</v>
      </c>
      <c r="F117" s="0" t="s">
        <v>6258</v>
      </c>
      <c r="G117" s="0" t="s">
        <v>6533</v>
      </c>
    </row>
    <row customHeight="1" ht="11.25">
      <c r="A118" s="0" t="s">
        <v>14</v>
      </c>
      <c r="B118" s="0" t="s">
        <v>6519</v>
      </c>
      <c r="C118" s="0" t="s">
        <v>6520</v>
      </c>
      <c r="D118" s="0" t="s">
        <v>6534</v>
      </c>
      <c r="E118" s="0" t="s">
        <v>6535</v>
      </c>
      <c r="F118" s="0" t="s">
        <v>6258</v>
      </c>
      <c r="G118" s="0" t="s">
        <v>6536</v>
      </c>
    </row>
    <row customHeight="1" ht="11.25">
      <c r="A119" s="0" t="s">
        <v>14</v>
      </c>
      <c r="B119" s="0" t="s">
        <v>6519</v>
      </c>
      <c r="C119" s="0" t="s">
        <v>6520</v>
      </c>
      <c r="D119" s="0" t="s">
        <v>6537</v>
      </c>
      <c r="E119" s="0" t="s">
        <v>6538</v>
      </c>
      <c r="F119" s="0" t="s">
        <v>6258</v>
      </c>
      <c r="G119" s="0" t="s">
        <v>6539</v>
      </c>
    </row>
    <row customHeight="1" ht="11.25">
      <c r="A120" s="0" t="s">
        <v>14</v>
      </c>
      <c r="B120" s="0" t="s">
        <v>6519</v>
      </c>
      <c r="C120" s="0" t="s">
        <v>6520</v>
      </c>
      <c r="D120" s="0" t="s">
        <v>6540</v>
      </c>
      <c r="E120" s="0" t="s">
        <v>6541</v>
      </c>
      <c r="F120" s="0" t="s">
        <v>6258</v>
      </c>
      <c r="G120" s="0" t="s">
        <v>6542</v>
      </c>
    </row>
    <row customHeight="1" ht="11.25">
      <c r="A121" s="0" t="s">
        <v>14</v>
      </c>
      <c r="B121" s="0" t="s">
        <v>6519</v>
      </c>
      <c r="C121" s="0" t="s">
        <v>6520</v>
      </c>
      <c r="D121" s="0" t="s">
        <v>6543</v>
      </c>
      <c r="E121" s="0" t="s">
        <v>6544</v>
      </c>
      <c r="F121" s="0" t="s">
        <v>6258</v>
      </c>
      <c r="G121" s="0" t="s">
        <v>6545</v>
      </c>
    </row>
    <row customHeight="1" ht="11.25">
      <c r="A122" s="0" t="s">
        <v>14</v>
      </c>
      <c r="B122" s="0" t="s">
        <v>6546</v>
      </c>
      <c r="C122" s="0" t="s">
        <v>6547</v>
      </c>
      <c r="D122" s="0" t="s">
        <v>6546</v>
      </c>
      <c r="E122" s="0" t="s">
        <v>6547</v>
      </c>
      <c r="F122" s="0" t="s">
        <v>6244</v>
      </c>
      <c r="G122" s="0" t="s">
        <v>6548</v>
      </c>
    </row>
    <row customHeight="1" ht="11.25">
      <c r="A123" s="0" t="s">
        <v>14</v>
      </c>
      <c r="B123" s="0" t="s">
        <v>6549</v>
      </c>
      <c r="C123" s="0" t="s">
        <v>6550</v>
      </c>
      <c r="D123" s="0" t="s">
        <v>6549</v>
      </c>
      <c r="E123" s="0" t="s">
        <v>6550</v>
      </c>
      <c r="F123" s="0" t="s">
        <v>6249</v>
      </c>
      <c r="G123" s="0" t="s">
        <v>6551</v>
      </c>
    </row>
    <row customHeight="1" ht="11.25">
      <c r="A124" s="0" t="s">
        <v>14</v>
      </c>
      <c r="B124" s="0" t="s">
        <v>6549</v>
      </c>
      <c r="C124" s="0" t="s">
        <v>6550</v>
      </c>
      <c r="D124" s="0" t="s">
        <v>6552</v>
      </c>
      <c r="E124" s="0" t="s">
        <v>6553</v>
      </c>
      <c r="F124" s="0" t="s">
        <v>6255</v>
      </c>
      <c r="G124" s="0" t="s">
        <v>6554</v>
      </c>
    </row>
    <row customHeight="1" ht="11.25">
      <c r="A125" s="0" t="s">
        <v>14</v>
      </c>
      <c r="B125" s="0" t="s">
        <v>6549</v>
      </c>
      <c r="C125" s="0" t="s">
        <v>6550</v>
      </c>
      <c r="D125" s="0" t="s">
        <v>6555</v>
      </c>
      <c r="E125" s="0" t="s">
        <v>6556</v>
      </c>
      <c r="F125" s="0" t="s">
        <v>6252</v>
      </c>
      <c r="G125" s="0" t="s">
        <v>6557</v>
      </c>
    </row>
    <row customHeight="1" ht="11.25">
      <c r="A126" s="0" t="s">
        <v>14</v>
      </c>
      <c r="B126" s="0" t="s">
        <v>6549</v>
      </c>
      <c r="C126" s="0" t="s">
        <v>6550</v>
      </c>
      <c r="D126" s="0" t="s">
        <v>6558</v>
      </c>
      <c r="E126" s="0" t="s">
        <v>6559</v>
      </c>
      <c r="F126" s="0" t="s">
        <v>6255</v>
      </c>
      <c r="G126" s="0" t="s">
        <v>6560</v>
      </c>
    </row>
    <row customHeight="1" ht="11.25">
      <c r="A127" s="0" t="s">
        <v>14</v>
      </c>
      <c r="B127" s="0" t="s">
        <v>6549</v>
      </c>
      <c r="C127" s="0" t="s">
        <v>6550</v>
      </c>
      <c r="D127" s="0" t="s">
        <v>6561</v>
      </c>
      <c r="E127" s="0" t="s">
        <v>6562</v>
      </c>
      <c r="F127" s="0" t="s">
        <v>6255</v>
      </c>
      <c r="G127" s="0" t="s">
        <v>6563</v>
      </c>
    </row>
    <row customHeight="1" ht="11.25">
      <c r="A128" s="0" t="s">
        <v>14</v>
      </c>
      <c r="B128" s="0" t="s">
        <v>6549</v>
      </c>
      <c r="C128" s="0" t="s">
        <v>6550</v>
      </c>
      <c r="D128" s="0" t="s">
        <v>6564</v>
      </c>
      <c r="E128" s="0" t="s">
        <v>6565</v>
      </c>
      <c r="F128" s="0" t="s">
        <v>6255</v>
      </c>
      <c r="G128" s="0" t="s">
        <v>6566</v>
      </c>
    </row>
    <row customHeight="1" ht="11.25">
      <c r="A129" s="0" t="s">
        <v>14</v>
      </c>
      <c r="B129" s="0" t="s">
        <v>6567</v>
      </c>
      <c r="C129" s="0" t="s">
        <v>6568</v>
      </c>
      <c r="D129" s="0" t="s">
        <v>6567</v>
      </c>
      <c r="E129" s="0" t="s">
        <v>6568</v>
      </c>
      <c r="F129" s="0" t="s">
        <v>6244</v>
      </c>
      <c r="G129" s="0" t="s">
        <v>6569</v>
      </c>
    </row>
    <row customHeight="1" ht="11.25">
      <c r="A130" s="0" t="s">
        <v>14</v>
      </c>
      <c r="B130" s="0" t="s">
        <v>6570</v>
      </c>
      <c r="C130" s="0" t="s">
        <v>6571</v>
      </c>
      <c r="D130" s="0" t="s">
        <v>6570</v>
      </c>
      <c r="E130" s="0" t="s">
        <v>6571</v>
      </c>
      <c r="F130" s="0" t="s">
        <v>6244</v>
      </c>
      <c r="G130" s="0" t="s">
        <v>6572</v>
      </c>
    </row>
    <row customHeight="1" ht="11.25">
      <c r="A131" s="0" t="s">
        <v>14</v>
      </c>
      <c r="B131" s="0" t="s">
        <v>6573</v>
      </c>
      <c r="C131" s="0" t="s">
        <v>6574</v>
      </c>
      <c r="D131" s="0" t="s">
        <v>6573</v>
      </c>
      <c r="E131" s="0" t="s">
        <v>6574</v>
      </c>
      <c r="F131" s="0" t="s">
        <v>6249</v>
      </c>
      <c r="G131" s="0" t="s">
        <v>6575</v>
      </c>
    </row>
    <row customHeight="1" ht="11.25">
      <c r="A132" s="0" t="s">
        <v>14</v>
      </c>
      <c r="B132" s="0" t="s">
        <v>6573</v>
      </c>
      <c r="C132" s="0" t="s">
        <v>6574</v>
      </c>
      <c r="D132" s="0" t="s">
        <v>6576</v>
      </c>
      <c r="E132" s="0" t="s">
        <v>6577</v>
      </c>
      <c r="F132" s="0" t="s">
        <v>6252</v>
      </c>
      <c r="G132" s="0" t="s">
        <v>6578</v>
      </c>
    </row>
    <row customHeight="1" ht="11.25">
      <c r="A133" s="0" t="s">
        <v>14</v>
      </c>
      <c r="B133" s="0" t="s">
        <v>6573</v>
      </c>
      <c r="C133" s="0" t="s">
        <v>6574</v>
      </c>
      <c r="D133" s="0" t="s">
        <v>6579</v>
      </c>
      <c r="E133" s="0" t="s">
        <v>6580</v>
      </c>
      <c r="F133" s="0" t="s">
        <v>6255</v>
      </c>
      <c r="G133" s="0" t="s">
        <v>6581</v>
      </c>
    </row>
    <row customHeight="1" ht="11.25">
      <c r="A134" s="0" t="s">
        <v>14</v>
      </c>
      <c r="B134" s="0" t="s">
        <v>6573</v>
      </c>
      <c r="C134" s="0" t="s">
        <v>6574</v>
      </c>
      <c r="D134" s="0" t="s">
        <v>6582</v>
      </c>
      <c r="E134" s="0" t="s">
        <v>6583</v>
      </c>
      <c r="F134" s="0" t="s">
        <v>6258</v>
      </c>
      <c r="G134" s="0" t="s">
        <v>6584</v>
      </c>
    </row>
    <row customHeight="1" ht="11.25">
      <c r="A135" s="0" t="s">
        <v>14</v>
      </c>
      <c r="B135" s="0" t="s">
        <v>6573</v>
      </c>
      <c r="C135" s="0" t="s">
        <v>6574</v>
      </c>
      <c r="D135" s="0" t="s">
        <v>6585</v>
      </c>
      <c r="E135" s="0" t="s">
        <v>6586</v>
      </c>
      <c r="F135" s="0" t="s">
        <v>6258</v>
      </c>
      <c r="G135" s="0" t="s">
        <v>6587</v>
      </c>
    </row>
    <row customHeight="1" ht="11.25">
      <c r="A136" s="0" t="s">
        <v>14</v>
      </c>
      <c r="B136" s="0" t="s">
        <v>6573</v>
      </c>
      <c r="C136" s="0" t="s">
        <v>6574</v>
      </c>
      <c r="D136" s="0" t="s">
        <v>6588</v>
      </c>
      <c r="E136" s="0" t="s">
        <v>6589</v>
      </c>
      <c r="F136" s="0" t="s">
        <v>6258</v>
      </c>
      <c r="G136" s="0" t="s">
        <v>6590</v>
      </c>
    </row>
    <row customHeight="1" ht="11.25">
      <c r="A137" s="0" t="s">
        <v>14</v>
      </c>
      <c r="B137" s="0" t="s">
        <v>6573</v>
      </c>
      <c r="C137" s="0" t="s">
        <v>6574</v>
      </c>
      <c r="D137" s="0" t="s">
        <v>6591</v>
      </c>
      <c r="E137" s="0" t="s">
        <v>6592</v>
      </c>
      <c r="F137" s="0" t="s">
        <v>6258</v>
      </c>
      <c r="G137" s="0" t="s">
        <v>6593</v>
      </c>
    </row>
    <row customHeight="1" ht="11.25">
      <c r="A138" s="0" t="s">
        <v>14</v>
      </c>
      <c r="B138" s="0" t="s">
        <v>6573</v>
      </c>
      <c r="C138" s="0" t="s">
        <v>6574</v>
      </c>
      <c r="D138" s="0" t="s">
        <v>6594</v>
      </c>
      <c r="E138" s="0" t="s">
        <v>6595</v>
      </c>
      <c r="F138" s="0" t="s">
        <v>6258</v>
      </c>
      <c r="G138" s="0" t="s">
        <v>6596</v>
      </c>
    </row>
    <row customHeight="1" ht="11.25">
      <c r="A139" s="0" t="s">
        <v>14</v>
      </c>
      <c r="B139" s="0" t="s">
        <v>6573</v>
      </c>
      <c r="C139" s="0" t="s">
        <v>6574</v>
      </c>
      <c r="D139" s="0" t="s">
        <v>6597</v>
      </c>
      <c r="E139" s="0" t="s">
        <v>6598</v>
      </c>
      <c r="F139" s="0" t="s">
        <v>6258</v>
      </c>
      <c r="G139" s="0" t="s">
        <v>6599</v>
      </c>
    </row>
    <row customHeight="1" ht="11.25">
      <c r="A140" s="0" t="s">
        <v>14</v>
      </c>
      <c r="B140" s="0" t="s">
        <v>6573</v>
      </c>
      <c r="C140" s="0" t="s">
        <v>6574</v>
      </c>
      <c r="D140" s="0" t="s">
        <v>6600</v>
      </c>
      <c r="E140" s="0" t="s">
        <v>6601</v>
      </c>
      <c r="F140" s="0" t="s">
        <v>6258</v>
      </c>
      <c r="G140" s="0" t="s">
        <v>6602</v>
      </c>
    </row>
    <row customHeight="1" ht="11.25">
      <c r="A141" s="0" t="s">
        <v>14</v>
      </c>
      <c r="B141" s="0" t="s">
        <v>6573</v>
      </c>
      <c r="C141" s="0" t="s">
        <v>6574</v>
      </c>
      <c r="D141" s="0" t="s">
        <v>6603</v>
      </c>
      <c r="E141" s="0" t="s">
        <v>6604</v>
      </c>
      <c r="F141" s="0" t="s">
        <v>6258</v>
      </c>
      <c r="G141" s="0" t="s">
        <v>6605</v>
      </c>
    </row>
    <row customHeight="1" ht="11.25">
      <c r="A142" s="0" t="s">
        <v>14</v>
      </c>
      <c r="B142" s="0" t="s">
        <v>6573</v>
      </c>
      <c r="C142" s="0" t="s">
        <v>6574</v>
      </c>
      <c r="D142" s="0" t="s">
        <v>6606</v>
      </c>
      <c r="E142" s="0" t="s">
        <v>6607</v>
      </c>
      <c r="F142" s="0" t="s">
        <v>6258</v>
      </c>
      <c r="G142" s="0" t="s">
        <v>6608</v>
      </c>
    </row>
    <row customHeight="1" ht="11.25">
      <c r="A143" s="0" t="s">
        <v>14</v>
      </c>
      <c r="B143" s="0" t="s">
        <v>6609</v>
      </c>
      <c r="C143" s="0" t="s">
        <v>6610</v>
      </c>
      <c r="D143" s="0" t="s">
        <v>6609</v>
      </c>
      <c r="E143" s="0" t="s">
        <v>6610</v>
      </c>
      <c r="F143" s="0" t="s">
        <v>6249</v>
      </c>
      <c r="G143" s="0" t="s">
        <v>6611</v>
      </c>
    </row>
    <row customHeight="1" ht="11.25">
      <c r="A144" s="0" t="s">
        <v>14</v>
      </c>
      <c r="B144" s="0" t="s">
        <v>6609</v>
      </c>
      <c r="C144" s="0" t="s">
        <v>6610</v>
      </c>
      <c r="D144" s="0" t="s">
        <v>6612</v>
      </c>
      <c r="E144" s="0" t="s">
        <v>6613</v>
      </c>
      <c r="F144" s="0" t="s">
        <v>6252</v>
      </c>
      <c r="G144" s="0" t="s">
        <v>6614</v>
      </c>
    </row>
    <row customHeight="1" ht="11.25">
      <c r="A145" s="0" t="s">
        <v>14</v>
      </c>
      <c r="B145" s="0" t="s">
        <v>6609</v>
      </c>
      <c r="C145" s="0" t="s">
        <v>6610</v>
      </c>
      <c r="D145" s="0" t="s">
        <v>6615</v>
      </c>
      <c r="E145" s="0" t="s">
        <v>6616</v>
      </c>
      <c r="F145" s="0" t="s">
        <v>6255</v>
      </c>
      <c r="G145" s="0" t="s">
        <v>6617</v>
      </c>
    </row>
    <row customHeight="1" ht="11.25">
      <c r="A146" s="0" t="s">
        <v>14</v>
      </c>
      <c r="B146" s="0" t="s">
        <v>6609</v>
      </c>
      <c r="C146" s="0" t="s">
        <v>6610</v>
      </c>
      <c r="D146" s="0" t="s">
        <v>6618</v>
      </c>
      <c r="E146" s="0" t="s">
        <v>6619</v>
      </c>
      <c r="F146" s="0" t="s">
        <v>6258</v>
      </c>
      <c r="G146" s="0" t="s">
        <v>6620</v>
      </c>
    </row>
    <row customHeight="1" ht="11.25">
      <c r="A147" s="0" t="s">
        <v>14</v>
      </c>
      <c r="B147" s="0" t="s">
        <v>6621</v>
      </c>
      <c r="C147" s="0" t="s">
        <v>6622</v>
      </c>
      <c r="D147" s="0" t="s">
        <v>6621</v>
      </c>
      <c r="E147" s="0" t="s">
        <v>6622</v>
      </c>
      <c r="F147" s="0" t="s">
        <v>6244</v>
      </c>
      <c r="G147" s="0" t="s">
        <v>6623</v>
      </c>
    </row>
    <row customHeight="1" ht="11.25">
      <c r="A148" s="0" t="s">
        <v>14</v>
      </c>
      <c r="B148" s="0" t="s">
        <v>6624</v>
      </c>
      <c r="C148" s="0" t="s">
        <v>6625</v>
      </c>
      <c r="D148" s="0" t="s">
        <v>6626</v>
      </c>
      <c r="E148" s="0" t="s">
        <v>6627</v>
      </c>
      <c r="F148" s="0" t="s">
        <v>6252</v>
      </c>
      <c r="G148" s="0" t="s">
        <v>6628</v>
      </c>
    </row>
    <row customHeight="1" ht="11.25">
      <c r="A149" s="0" t="s">
        <v>14</v>
      </c>
      <c r="B149" s="0" t="s">
        <v>6624</v>
      </c>
      <c r="C149" s="0" t="s">
        <v>6625</v>
      </c>
      <c r="D149" s="0" t="s">
        <v>6624</v>
      </c>
      <c r="E149" s="0" t="s">
        <v>6625</v>
      </c>
      <c r="F149" s="0" t="s">
        <v>6249</v>
      </c>
      <c r="G149" s="0" t="s">
        <v>6629</v>
      </c>
    </row>
    <row customHeight="1" ht="11.25">
      <c r="A150" s="0" t="s">
        <v>14</v>
      </c>
      <c r="B150" s="0" t="s">
        <v>6624</v>
      </c>
      <c r="C150" s="0" t="s">
        <v>6625</v>
      </c>
      <c r="D150" s="0" t="s">
        <v>6630</v>
      </c>
      <c r="E150" s="0" t="s">
        <v>6631</v>
      </c>
      <c r="F150" s="0" t="s">
        <v>6252</v>
      </c>
      <c r="G150" s="0" t="s">
        <v>6632</v>
      </c>
    </row>
    <row customHeight="1" ht="11.25">
      <c r="A151" s="0" t="s">
        <v>14</v>
      </c>
      <c r="B151" s="0" t="s">
        <v>6624</v>
      </c>
      <c r="C151" s="0" t="s">
        <v>6625</v>
      </c>
      <c r="D151" s="0" t="s">
        <v>6633</v>
      </c>
      <c r="E151" s="0" t="s">
        <v>6634</v>
      </c>
      <c r="F151" s="0" t="s">
        <v>6252</v>
      </c>
      <c r="G151" s="0" t="s">
        <v>6635</v>
      </c>
    </row>
    <row customHeight="1" ht="11.25">
      <c r="A152" s="0" t="s">
        <v>14</v>
      </c>
      <c r="B152" s="0" t="s">
        <v>6624</v>
      </c>
      <c r="C152" s="0" t="s">
        <v>6625</v>
      </c>
      <c r="D152" s="0" t="s">
        <v>6636</v>
      </c>
      <c r="E152" s="0" t="s">
        <v>6637</v>
      </c>
      <c r="F152" s="0" t="s">
        <v>6255</v>
      </c>
      <c r="G152" s="0" t="s">
        <v>6638</v>
      </c>
    </row>
    <row customHeight="1" ht="11.25">
      <c r="A153" s="0" t="s">
        <v>14</v>
      </c>
      <c r="B153" s="0" t="s">
        <v>6624</v>
      </c>
      <c r="C153" s="0" t="s">
        <v>6625</v>
      </c>
      <c r="D153" s="0" t="s">
        <v>6639</v>
      </c>
      <c r="E153" s="0" t="s">
        <v>6640</v>
      </c>
      <c r="F153" s="0" t="s">
        <v>6255</v>
      </c>
      <c r="G153" s="0" t="s">
        <v>6641</v>
      </c>
    </row>
    <row customHeight="1" ht="11.25">
      <c r="A154" s="0" t="s">
        <v>14</v>
      </c>
      <c r="B154" s="0" t="s">
        <v>6624</v>
      </c>
      <c r="C154" s="0" t="s">
        <v>6625</v>
      </c>
      <c r="D154" s="0" t="s">
        <v>6642</v>
      </c>
      <c r="E154" s="0" t="s">
        <v>6643</v>
      </c>
      <c r="F154" s="0" t="s">
        <v>6258</v>
      </c>
      <c r="G154" s="0" t="s">
        <v>6644</v>
      </c>
    </row>
    <row customHeight="1" ht="11.25">
      <c r="A155" s="0" t="s">
        <v>14</v>
      </c>
      <c r="B155" s="0" t="s">
        <v>6624</v>
      </c>
      <c r="C155" s="0" t="s">
        <v>6625</v>
      </c>
      <c r="D155" s="0" t="s">
        <v>6645</v>
      </c>
      <c r="E155" s="0" t="s">
        <v>6646</v>
      </c>
      <c r="F155" s="0" t="s">
        <v>6258</v>
      </c>
      <c r="G155" s="0" t="s">
        <v>6647</v>
      </c>
    </row>
    <row customHeight="1" ht="11.25">
      <c r="A156" s="0" t="s">
        <v>14</v>
      </c>
      <c r="B156" s="0" t="s">
        <v>6624</v>
      </c>
      <c r="C156" s="0" t="s">
        <v>6625</v>
      </c>
      <c r="D156" s="0" t="s">
        <v>6648</v>
      </c>
      <c r="E156" s="0" t="s">
        <v>6649</v>
      </c>
      <c r="F156" s="0" t="s">
        <v>6258</v>
      </c>
      <c r="G156" s="0" t="s">
        <v>6650</v>
      </c>
    </row>
    <row customHeight="1" ht="11.25">
      <c r="A157" s="0" t="s">
        <v>14</v>
      </c>
      <c r="B157" s="0" t="s">
        <v>6624</v>
      </c>
      <c r="C157" s="0" t="s">
        <v>6625</v>
      </c>
      <c r="D157" s="0" t="s">
        <v>6651</v>
      </c>
      <c r="E157" s="0" t="s">
        <v>6652</v>
      </c>
      <c r="F157" s="0" t="s">
        <v>6258</v>
      </c>
      <c r="G157" s="0" t="s">
        <v>6653</v>
      </c>
    </row>
    <row customHeight="1" ht="11.25">
      <c r="A158" s="0" t="s">
        <v>14</v>
      </c>
      <c r="B158" s="0" t="s">
        <v>6654</v>
      </c>
      <c r="C158" s="0" t="s">
        <v>6655</v>
      </c>
      <c r="D158" s="0" t="s">
        <v>6654</v>
      </c>
      <c r="E158" s="0" t="s">
        <v>6655</v>
      </c>
      <c r="F158" s="0" t="s">
        <v>6249</v>
      </c>
      <c r="G158" s="0" t="s">
        <v>6656</v>
      </c>
    </row>
    <row customHeight="1" ht="11.25">
      <c r="A159" s="0" t="s">
        <v>14</v>
      </c>
      <c r="B159" s="0" t="s">
        <v>6654</v>
      </c>
      <c r="C159" s="0" t="s">
        <v>6655</v>
      </c>
      <c r="D159" s="0" t="s">
        <v>6657</v>
      </c>
      <c r="E159" s="0" t="s">
        <v>6658</v>
      </c>
      <c r="F159" s="0" t="s">
        <v>6252</v>
      </c>
      <c r="G159" s="0" t="s">
        <v>6659</v>
      </c>
    </row>
    <row customHeight="1" ht="11.25">
      <c r="A160" s="0" t="s">
        <v>14</v>
      </c>
      <c r="B160" s="0" t="s">
        <v>6654</v>
      </c>
      <c r="C160" s="0" t="s">
        <v>6655</v>
      </c>
      <c r="D160" s="0" t="s">
        <v>6660</v>
      </c>
      <c r="E160" s="0" t="s">
        <v>6661</v>
      </c>
      <c r="F160" s="0" t="s">
        <v>6255</v>
      </c>
      <c r="G160" s="0" t="s">
        <v>6662</v>
      </c>
    </row>
    <row customHeight="1" ht="11.25">
      <c r="A161" s="0" t="s">
        <v>14</v>
      </c>
      <c r="B161" s="0" t="s">
        <v>6654</v>
      </c>
      <c r="C161" s="0" t="s">
        <v>6655</v>
      </c>
      <c r="D161" s="0" t="s">
        <v>6663</v>
      </c>
      <c r="E161" s="0" t="s">
        <v>6664</v>
      </c>
      <c r="F161" s="0" t="s">
        <v>6252</v>
      </c>
      <c r="G161" s="0" t="s">
        <v>6665</v>
      </c>
    </row>
    <row customHeight="1" ht="11.25">
      <c r="A162" s="0" t="s">
        <v>14</v>
      </c>
      <c r="B162" s="0" t="s">
        <v>6654</v>
      </c>
      <c r="C162" s="0" t="s">
        <v>6655</v>
      </c>
      <c r="D162" s="0" t="s">
        <v>6666</v>
      </c>
      <c r="E162" s="0" t="s">
        <v>6667</v>
      </c>
      <c r="F162" s="0" t="s">
        <v>6252</v>
      </c>
      <c r="G162" s="0" t="s">
        <v>6668</v>
      </c>
    </row>
    <row customHeight="1" ht="11.25">
      <c r="A163" s="0" t="s">
        <v>14</v>
      </c>
      <c r="B163" s="0" t="s">
        <v>6654</v>
      </c>
      <c r="C163" s="0" t="s">
        <v>6655</v>
      </c>
      <c r="D163" s="0" t="s">
        <v>6669</v>
      </c>
      <c r="E163" s="0" t="s">
        <v>6670</v>
      </c>
      <c r="F163" s="0" t="s">
        <v>6255</v>
      </c>
      <c r="G163" s="0" t="s">
        <v>6671</v>
      </c>
    </row>
    <row customHeight="1" ht="11.25">
      <c r="A164" s="0" t="s">
        <v>14</v>
      </c>
      <c r="B164" s="0" t="s">
        <v>6654</v>
      </c>
      <c r="C164" s="0" t="s">
        <v>6655</v>
      </c>
      <c r="D164" s="0" t="s">
        <v>6672</v>
      </c>
      <c r="E164" s="0" t="s">
        <v>6673</v>
      </c>
      <c r="F164" s="0" t="s">
        <v>6258</v>
      </c>
      <c r="G164" s="0" t="s">
        <v>6674</v>
      </c>
    </row>
    <row customHeight="1" ht="11.25">
      <c r="A165" s="0" t="s">
        <v>14</v>
      </c>
      <c r="B165" s="0" t="s">
        <v>6654</v>
      </c>
      <c r="C165" s="0" t="s">
        <v>6655</v>
      </c>
      <c r="D165" s="0" t="s">
        <v>6675</v>
      </c>
      <c r="E165" s="0" t="s">
        <v>6676</v>
      </c>
      <c r="F165" s="0" t="s">
        <v>6258</v>
      </c>
      <c r="G165" s="0" t="s">
        <v>6677</v>
      </c>
    </row>
    <row customHeight="1" ht="11.25">
      <c r="A166" s="0" t="s">
        <v>14</v>
      </c>
      <c r="B166" s="0" t="s">
        <v>6654</v>
      </c>
      <c r="C166" s="0" t="s">
        <v>6655</v>
      </c>
      <c r="D166" s="0" t="s">
        <v>6678</v>
      </c>
      <c r="E166" s="0" t="s">
        <v>6679</v>
      </c>
      <c r="F166" s="0" t="s">
        <v>6258</v>
      </c>
      <c r="G166" s="0" t="s">
        <v>6680</v>
      </c>
    </row>
    <row customHeight="1" ht="11.25">
      <c r="A167" s="0" t="s">
        <v>14</v>
      </c>
      <c r="B167" s="0" t="s">
        <v>6654</v>
      </c>
      <c r="C167" s="0" t="s">
        <v>6655</v>
      </c>
      <c r="D167" s="0" t="s">
        <v>6681</v>
      </c>
      <c r="E167" s="0" t="s">
        <v>6682</v>
      </c>
      <c r="F167" s="0" t="s">
        <v>6258</v>
      </c>
      <c r="G167" s="0" t="s">
        <v>6683</v>
      </c>
    </row>
    <row customHeight="1" ht="11.25">
      <c r="A168" s="0" t="s">
        <v>14</v>
      </c>
      <c r="B168" s="0" t="s">
        <v>6654</v>
      </c>
      <c r="C168" s="0" t="s">
        <v>6655</v>
      </c>
      <c r="D168" s="0" t="s">
        <v>6684</v>
      </c>
      <c r="E168" s="0" t="s">
        <v>6685</v>
      </c>
      <c r="F168" s="0" t="s">
        <v>6258</v>
      </c>
      <c r="G168" s="0" t="s">
        <v>6686</v>
      </c>
    </row>
    <row customHeight="1" ht="11.25">
      <c r="A169" s="0" t="s">
        <v>14</v>
      </c>
      <c r="B169" s="0" t="s">
        <v>6687</v>
      </c>
      <c r="C169" s="0" t="s">
        <v>6688</v>
      </c>
      <c r="D169" s="0" t="s">
        <v>6687</v>
      </c>
      <c r="E169" s="0" t="s">
        <v>6688</v>
      </c>
      <c r="F169" s="0" t="s">
        <v>6244</v>
      </c>
      <c r="G169" s="0" t="s">
        <v>6689</v>
      </c>
    </row>
    <row customHeight="1" ht="11.25">
      <c r="A170" s="0" t="s">
        <v>14</v>
      </c>
      <c r="B170" s="0" t="s">
        <v>6690</v>
      </c>
      <c r="C170" s="0" t="s">
        <v>6691</v>
      </c>
      <c r="D170" s="0" t="s">
        <v>6690</v>
      </c>
      <c r="E170" s="0" t="s">
        <v>6691</v>
      </c>
      <c r="F170" s="0" t="s">
        <v>6249</v>
      </c>
      <c r="G170" s="0" t="s">
        <v>6692</v>
      </c>
    </row>
    <row customHeight="1" ht="11.25">
      <c r="A171" s="0" t="s">
        <v>14</v>
      </c>
      <c r="B171" s="0" t="s">
        <v>6690</v>
      </c>
      <c r="C171" s="0" t="s">
        <v>6691</v>
      </c>
      <c r="D171" s="0" t="s">
        <v>6693</v>
      </c>
      <c r="E171" s="0" t="s">
        <v>6694</v>
      </c>
      <c r="F171" s="0" t="s">
        <v>6255</v>
      </c>
      <c r="G171" s="0" t="s">
        <v>6695</v>
      </c>
    </row>
    <row customHeight="1" ht="11.25">
      <c r="A172" s="0" t="s">
        <v>14</v>
      </c>
      <c r="B172" s="0" t="s">
        <v>6690</v>
      </c>
      <c r="C172" s="0" t="s">
        <v>6691</v>
      </c>
      <c r="D172" s="0" t="s">
        <v>6696</v>
      </c>
      <c r="E172" s="0" t="s">
        <v>6697</v>
      </c>
      <c r="F172" s="0" t="s">
        <v>6252</v>
      </c>
      <c r="G172" s="0" t="s">
        <v>6698</v>
      </c>
    </row>
    <row customHeight="1" ht="11.25">
      <c r="A173" s="0" t="s">
        <v>14</v>
      </c>
      <c r="B173" s="0" t="s">
        <v>6690</v>
      </c>
      <c r="C173" s="0" t="s">
        <v>6691</v>
      </c>
      <c r="D173" s="0" t="s">
        <v>6699</v>
      </c>
      <c r="E173" s="0" t="s">
        <v>6700</v>
      </c>
      <c r="F173" s="0" t="s">
        <v>6255</v>
      </c>
      <c r="G173" s="0" t="s">
        <v>6701</v>
      </c>
    </row>
    <row customHeight="1" ht="11.25">
      <c r="A174" s="0" t="s">
        <v>14</v>
      </c>
      <c r="B174" s="0" t="s">
        <v>6690</v>
      </c>
      <c r="C174" s="0" t="s">
        <v>6691</v>
      </c>
      <c r="D174" s="0" t="s">
        <v>6702</v>
      </c>
      <c r="E174" s="0" t="s">
        <v>6703</v>
      </c>
      <c r="F174" s="0" t="s">
        <v>6252</v>
      </c>
      <c r="G174" s="0" t="s">
        <v>6704</v>
      </c>
    </row>
    <row customHeight="1" ht="11.25">
      <c r="A175" s="0" t="s">
        <v>14</v>
      </c>
      <c r="B175" s="0" t="s">
        <v>6690</v>
      </c>
      <c r="C175" s="0" t="s">
        <v>6691</v>
      </c>
      <c r="D175" s="0" t="s">
        <v>6705</v>
      </c>
      <c r="E175" s="0" t="s">
        <v>6706</v>
      </c>
      <c r="F175" s="0" t="s">
        <v>6255</v>
      </c>
      <c r="G175" s="0" t="s">
        <v>6707</v>
      </c>
    </row>
    <row customHeight="1" ht="11.25">
      <c r="A176" s="0" t="s">
        <v>14</v>
      </c>
      <c r="B176" s="0" t="s">
        <v>6690</v>
      </c>
      <c r="C176" s="0" t="s">
        <v>6691</v>
      </c>
      <c r="D176" s="0" t="s">
        <v>6708</v>
      </c>
      <c r="E176" s="0" t="s">
        <v>6709</v>
      </c>
      <c r="F176" s="0" t="s">
        <v>6255</v>
      </c>
      <c r="G176" s="0" t="s">
        <v>6710</v>
      </c>
    </row>
    <row customHeight="1" ht="11.25">
      <c r="A177" s="0" t="s">
        <v>14</v>
      </c>
      <c r="B177" s="0" t="s">
        <v>6690</v>
      </c>
      <c r="C177" s="0" t="s">
        <v>6691</v>
      </c>
      <c r="D177" s="0" t="s">
        <v>6711</v>
      </c>
      <c r="E177" s="0" t="s">
        <v>6712</v>
      </c>
      <c r="F177" s="0" t="s">
        <v>6252</v>
      </c>
      <c r="G177" s="0" t="s">
        <v>6713</v>
      </c>
    </row>
    <row customHeight="1" ht="11.25">
      <c r="A178" s="0" t="s">
        <v>14</v>
      </c>
      <c r="B178" s="0" t="s">
        <v>6690</v>
      </c>
      <c r="C178" s="0" t="s">
        <v>6691</v>
      </c>
      <c r="D178" s="0" t="s">
        <v>6714</v>
      </c>
      <c r="E178" s="0" t="s">
        <v>6715</v>
      </c>
      <c r="F178" s="0" t="s">
        <v>6258</v>
      </c>
      <c r="G178" s="0" t="s">
        <v>6716</v>
      </c>
    </row>
    <row customHeight="1" ht="11.25">
      <c r="A179" s="0" t="s">
        <v>14</v>
      </c>
      <c r="B179" s="0" t="s">
        <v>6690</v>
      </c>
      <c r="C179" s="0" t="s">
        <v>6691</v>
      </c>
      <c r="D179" s="0" t="s">
        <v>6717</v>
      </c>
      <c r="E179" s="0" t="s">
        <v>6718</v>
      </c>
      <c r="F179" s="0" t="s">
        <v>6258</v>
      </c>
      <c r="G179" s="0" t="s">
        <v>6719</v>
      </c>
    </row>
    <row customHeight="1" ht="11.25">
      <c r="A180" s="0" t="s">
        <v>14</v>
      </c>
      <c r="B180" s="0" t="s">
        <v>6690</v>
      </c>
      <c r="C180" s="0" t="s">
        <v>6691</v>
      </c>
      <c r="D180" s="0" t="s">
        <v>6720</v>
      </c>
      <c r="E180" s="0" t="s">
        <v>6721</v>
      </c>
      <c r="F180" s="0" t="s">
        <v>6258</v>
      </c>
      <c r="G180" s="0" t="s">
        <v>6722</v>
      </c>
    </row>
    <row customHeight="1" ht="11.25">
      <c r="A181" s="0" t="s">
        <v>14</v>
      </c>
      <c r="B181" s="0" t="s">
        <v>6690</v>
      </c>
      <c r="C181" s="0" t="s">
        <v>6691</v>
      </c>
      <c r="D181" s="0" t="s">
        <v>6723</v>
      </c>
      <c r="E181" s="0" t="s">
        <v>6724</v>
      </c>
      <c r="F181" s="0" t="s">
        <v>6258</v>
      </c>
      <c r="G181" s="0" t="s">
        <v>6725</v>
      </c>
    </row>
    <row customHeight="1" ht="11.25">
      <c r="A182" s="0" t="s">
        <v>14</v>
      </c>
      <c r="B182" s="0" t="s">
        <v>6690</v>
      </c>
      <c r="C182" s="0" t="s">
        <v>6691</v>
      </c>
      <c r="D182" s="0" t="s">
        <v>6726</v>
      </c>
      <c r="E182" s="0" t="s">
        <v>6727</v>
      </c>
      <c r="F182" s="0" t="s">
        <v>6258</v>
      </c>
      <c r="G182" s="0" t="s">
        <v>6728</v>
      </c>
    </row>
    <row customHeight="1" ht="11.25">
      <c r="A183" s="0" t="s">
        <v>14</v>
      </c>
      <c r="B183" s="0" t="s">
        <v>6690</v>
      </c>
      <c r="C183" s="0" t="s">
        <v>6691</v>
      </c>
      <c r="D183" s="0" t="s">
        <v>6729</v>
      </c>
      <c r="E183" s="0" t="s">
        <v>6730</v>
      </c>
      <c r="F183" s="0" t="s">
        <v>6258</v>
      </c>
      <c r="G183" s="0" t="s">
        <v>6731</v>
      </c>
    </row>
    <row customHeight="1" ht="11.25">
      <c r="A184" s="0" t="s">
        <v>14</v>
      </c>
      <c r="B184" s="0" t="s">
        <v>6690</v>
      </c>
      <c r="C184" s="0" t="s">
        <v>6691</v>
      </c>
      <c r="D184" s="0" t="s">
        <v>6732</v>
      </c>
      <c r="E184" s="0" t="s">
        <v>6733</v>
      </c>
      <c r="F184" s="0" t="s">
        <v>6258</v>
      </c>
      <c r="G184" s="0" t="s">
        <v>6734</v>
      </c>
    </row>
    <row customHeight="1" ht="11.25">
      <c r="A185" s="0" t="s">
        <v>14</v>
      </c>
      <c r="B185" s="0" t="s">
        <v>6690</v>
      </c>
      <c r="C185" s="0" t="s">
        <v>6691</v>
      </c>
      <c r="D185" s="0" t="s">
        <v>6735</v>
      </c>
      <c r="E185" s="0" t="s">
        <v>6736</v>
      </c>
      <c r="F185" s="0" t="s">
        <v>6258</v>
      </c>
      <c r="G185" s="0" t="s">
        <v>6737</v>
      </c>
    </row>
    <row customHeight="1" ht="11.25">
      <c r="A186" s="0" t="s">
        <v>14</v>
      </c>
      <c r="B186" s="0" t="s">
        <v>6690</v>
      </c>
      <c r="C186" s="0" t="s">
        <v>6691</v>
      </c>
      <c r="D186" s="0" t="s">
        <v>6738</v>
      </c>
      <c r="E186" s="0" t="s">
        <v>6739</v>
      </c>
      <c r="F186" s="0" t="s">
        <v>6258</v>
      </c>
      <c r="G186" s="0" t="s">
        <v>6740</v>
      </c>
    </row>
    <row customHeight="1" ht="11.25">
      <c r="A187" s="0" t="s">
        <v>14</v>
      </c>
      <c r="B187" s="0" t="s">
        <v>6741</v>
      </c>
      <c r="C187" s="0" t="s">
        <v>6742</v>
      </c>
      <c r="D187" s="0" t="s">
        <v>6741</v>
      </c>
      <c r="E187" s="0" t="s">
        <v>6742</v>
      </c>
      <c r="F187" s="0" t="s">
        <v>6249</v>
      </c>
      <c r="G187" s="0" t="s">
        <v>6743</v>
      </c>
    </row>
    <row customHeight="1" ht="11.25">
      <c r="A188" s="0" t="s">
        <v>14</v>
      </c>
      <c r="B188" s="0" t="s">
        <v>6741</v>
      </c>
      <c r="C188" s="0" t="s">
        <v>6742</v>
      </c>
      <c r="D188" s="0" t="s">
        <v>6744</v>
      </c>
      <c r="E188" s="0" t="s">
        <v>6745</v>
      </c>
      <c r="F188" s="0" t="s">
        <v>6252</v>
      </c>
      <c r="G188" s="0" t="s">
        <v>6746</v>
      </c>
    </row>
    <row customHeight="1" ht="11.25">
      <c r="A189" s="0" t="s">
        <v>14</v>
      </c>
      <c r="B189" s="0" t="s">
        <v>6741</v>
      </c>
      <c r="C189" s="0" t="s">
        <v>6742</v>
      </c>
      <c r="D189" s="0" t="s">
        <v>6747</v>
      </c>
      <c r="E189" s="0" t="s">
        <v>6748</v>
      </c>
      <c r="F189" s="0" t="s">
        <v>6258</v>
      </c>
      <c r="G189" s="0" t="s">
        <v>6749</v>
      </c>
    </row>
    <row customHeight="1" ht="11.25">
      <c r="A190" s="0" t="s">
        <v>14</v>
      </c>
      <c r="B190" s="0" t="s">
        <v>6741</v>
      </c>
      <c r="C190" s="0" t="s">
        <v>6742</v>
      </c>
      <c r="D190" s="0" t="s">
        <v>6750</v>
      </c>
      <c r="E190" s="0" t="s">
        <v>6751</v>
      </c>
      <c r="F190" s="0" t="s">
        <v>6258</v>
      </c>
      <c r="G190" s="0" t="s">
        <v>6752</v>
      </c>
    </row>
    <row customHeight="1" ht="11.25">
      <c r="A191" s="0" t="s">
        <v>14</v>
      </c>
      <c r="B191" s="0" t="s">
        <v>6753</v>
      </c>
      <c r="C191" s="0" t="s">
        <v>6754</v>
      </c>
      <c r="D191" s="0" t="s">
        <v>6753</v>
      </c>
      <c r="E191" s="0" t="s">
        <v>6754</v>
      </c>
      <c r="F191" s="0" t="s">
        <v>6244</v>
      </c>
      <c r="G191" s="0" t="s">
        <v>6755</v>
      </c>
    </row>
    <row customHeight="1" ht="11.25">
      <c r="A192" s="0" t="s">
        <v>14</v>
      </c>
      <c r="B192" s="0" t="s">
        <v>6756</v>
      </c>
      <c r="C192" s="0" t="s">
        <v>6757</v>
      </c>
      <c r="D192" s="0" t="s">
        <v>6756</v>
      </c>
      <c r="E192" s="0" t="s">
        <v>6757</v>
      </c>
      <c r="F192" s="0" t="s">
        <v>6249</v>
      </c>
      <c r="G192" s="0" t="s">
        <v>6758</v>
      </c>
    </row>
    <row customHeight="1" ht="11.25">
      <c r="A193" s="0" t="s">
        <v>14</v>
      </c>
      <c r="B193" s="0" t="s">
        <v>6756</v>
      </c>
      <c r="C193" s="0" t="s">
        <v>6757</v>
      </c>
      <c r="D193" s="0" t="s">
        <v>6759</v>
      </c>
      <c r="E193" s="0" t="s">
        <v>6760</v>
      </c>
      <c r="F193" s="0" t="s">
        <v>6252</v>
      </c>
      <c r="G193" s="0" t="s">
        <v>6761</v>
      </c>
    </row>
    <row customHeight="1" ht="11.25">
      <c r="A194" s="0" t="s">
        <v>14</v>
      </c>
      <c r="B194" s="0" t="s">
        <v>6756</v>
      </c>
      <c r="C194" s="0" t="s">
        <v>6757</v>
      </c>
      <c r="D194" s="0" t="s">
        <v>6762</v>
      </c>
      <c r="E194" s="0" t="s">
        <v>6763</v>
      </c>
      <c r="F194" s="0" t="s">
        <v>6252</v>
      </c>
      <c r="G194" s="0" t="s">
        <v>6764</v>
      </c>
    </row>
    <row customHeight="1" ht="11.25">
      <c r="A195" s="0" t="s">
        <v>14</v>
      </c>
      <c r="B195" s="0" t="s">
        <v>6756</v>
      </c>
      <c r="C195" s="0" t="s">
        <v>6757</v>
      </c>
      <c r="D195" s="0" t="s">
        <v>6765</v>
      </c>
      <c r="E195" s="0" t="s">
        <v>6766</v>
      </c>
      <c r="F195" s="0" t="s">
        <v>6252</v>
      </c>
      <c r="G195" s="0" t="s">
        <v>6767</v>
      </c>
    </row>
    <row customHeight="1" ht="11.25">
      <c r="A196" s="0" t="s">
        <v>14</v>
      </c>
      <c r="B196" s="0" t="s">
        <v>6756</v>
      </c>
      <c r="C196" s="0" t="s">
        <v>6757</v>
      </c>
      <c r="D196" s="0" t="s">
        <v>6768</v>
      </c>
      <c r="E196" s="0" t="s">
        <v>6769</v>
      </c>
      <c r="F196" s="0" t="s">
        <v>6258</v>
      </c>
      <c r="G196" s="0" t="s">
        <v>6770</v>
      </c>
    </row>
    <row customHeight="1" ht="11.25">
      <c r="A197" s="0" t="s">
        <v>14</v>
      </c>
      <c r="B197" s="0" t="s">
        <v>6756</v>
      </c>
      <c r="C197" s="0" t="s">
        <v>6757</v>
      </c>
      <c r="D197" s="0" t="s">
        <v>6771</v>
      </c>
      <c r="E197" s="0" t="s">
        <v>6772</v>
      </c>
      <c r="F197" s="0" t="s">
        <v>6258</v>
      </c>
      <c r="G197" s="0" t="s">
        <v>6773</v>
      </c>
    </row>
    <row customHeight="1" ht="11.25">
      <c r="A198" s="0" t="s">
        <v>14</v>
      </c>
      <c r="B198" s="0" t="s">
        <v>6756</v>
      </c>
      <c r="C198" s="0" t="s">
        <v>6757</v>
      </c>
      <c r="D198" s="0" t="s">
        <v>6717</v>
      </c>
      <c r="E198" s="0" t="s">
        <v>6774</v>
      </c>
      <c r="F198" s="0" t="s">
        <v>6258</v>
      </c>
      <c r="G198" s="0" t="s">
        <v>6775</v>
      </c>
    </row>
    <row customHeight="1" ht="11.25">
      <c r="A199" s="0" t="s">
        <v>14</v>
      </c>
      <c r="B199" s="0" t="s">
        <v>6756</v>
      </c>
      <c r="C199" s="0" t="s">
        <v>6757</v>
      </c>
      <c r="D199" s="0" t="s">
        <v>6776</v>
      </c>
      <c r="E199" s="0" t="s">
        <v>6777</v>
      </c>
      <c r="F199" s="0" t="s">
        <v>6258</v>
      </c>
      <c r="G199" s="0" t="s">
        <v>6778</v>
      </c>
    </row>
    <row customHeight="1" ht="11.25">
      <c r="A200" s="0" t="s">
        <v>14</v>
      </c>
      <c r="B200" s="0" t="s">
        <v>6756</v>
      </c>
      <c r="C200" s="0" t="s">
        <v>6757</v>
      </c>
      <c r="D200" s="0" t="s">
        <v>6779</v>
      </c>
      <c r="E200" s="0" t="s">
        <v>6780</v>
      </c>
      <c r="F200" s="0" t="s">
        <v>6258</v>
      </c>
      <c r="G200" s="0" t="s">
        <v>6781</v>
      </c>
    </row>
    <row customHeight="1" ht="11.25">
      <c r="A201" s="0" t="s">
        <v>14</v>
      </c>
      <c r="B201" s="0" t="s">
        <v>6756</v>
      </c>
      <c r="C201" s="0" t="s">
        <v>6757</v>
      </c>
      <c r="D201" s="0" t="s">
        <v>6782</v>
      </c>
      <c r="E201" s="0" t="s">
        <v>6783</v>
      </c>
      <c r="F201" s="0" t="s">
        <v>6258</v>
      </c>
      <c r="G201" s="0" t="s">
        <v>6784</v>
      </c>
    </row>
    <row customHeight="1" ht="11.25">
      <c r="A202" s="0" t="s">
        <v>14</v>
      </c>
      <c r="B202" s="0" t="s">
        <v>6756</v>
      </c>
      <c r="C202" s="0" t="s">
        <v>6757</v>
      </c>
      <c r="D202" s="0" t="s">
        <v>6468</v>
      </c>
      <c r="E202" s="0" t="s">
        <v>6785</v>
      </c>
      <c r="F202" s="0" t="s">
        <v>6258</v>
      </c>
      <c r="G202" s="0" t="s">
        <v>6786</v>
      </c>
    </row>
    <row customHeight="1" ht="11.25">
      <c r="A203" s="0" t="s">
        <v>14</v>
      </c>
      <c r="B203" s="0" t="s">
        <v>6756</v>
      </c>
      <c r="C203" s="0" t="s">
        <v>6757</v>
      </c>
      <c r="D203" s="0" t="s">
        <v>6787</v>
      </c>
      <c r="E203" s="0" t="s">
        <v>6788</v>
      </c>
      <c r="F203" s="0" t="s">
        <v>6258</v>
      </c>
      <c r="G203" s="0" t="s">
        <v>6789</v>
      </c>
    </row>
    <row customHeight="1" ht="11.25">
      <c r="A204" s="0" t="s">
        <v>14</v>
      </c>
      <c r="B204" s="0" t="s">
        <v>6756</v>
      </c>
      <c r="C204" s="0" t="s">
        <v>6757</v>
      </c>
      <c r="D204" s="0" t="s">
        <v>6790</v>
      </c>
      <c r="E204" s="0" t="s">
        <v>6791</v>
      </c>
      <c r="F204" s="0" t="s">
        <v>6258</v>
      </c>
      <c r="G204" s="0" t="s">
        <v>6792</v>
      </c>
    </row>
    <row customHeight="1" ht="11.25">
      <c r="A205" s="0" t="s">
        <v>14</v>
      </c>
      <c r="B205" s="0" t="s">
        <v>6756</v>
      </c>
      <c r="C205" s="0" t="s">
        <v>6757</v>
      </c>
      <c r="D205" s="0" t="s">
        <v>6793</v>
      </c>
      <c r="E205" s="0" t="s">
        <v>6794</v>
      </c>
      <c r="F205" s="0" t="s">
        <v>6258</v>
      </c>
      <c r="G205" s="0" t="s">
        <v>6795</v>
      </c>
    </row>
    <row customHeight="1" ht="11.25">
      <c r="A206" s="0" t="s">
        <v>14</v>
      </c>
      <c r="B206" s="0" t="s">
        <v>6796</v>
      </c>
      <c r="C206" s="0" t="s">
        <v>6797</v>
      </c>
      <c r="D206" s="0" t="s">
        <v>6796</v>
      </c>
      <c r="E206" s="0" t="s">
        <v>6797</v>
      </c>
      <c r="F206" s="0" t="s">
        <v>6244</v>
      </c>
      <c r="G206" s="0" t="s">
        <v>6798</v>
      </c>
    </row>
    <row customHeight="1" ht="11.25">
      <c r="A207" s="0" t="s">
        <v>14</v>
      </c>
      <c r="B207" s="0" t="s">
        <v>6799</v>
      </c>
      <c r="C207" s="0" t="s">
        <v>6800</v>
      </c>
      <c r="D207" s="0" t="s">
        <v>6799</v>
      </c>
      <c r="E207" s="0" t="s">
        <v>6800</v>
      </c>
      <c r="F207" s="0" t="s">
        <v>6249</v>
      </c>
      <c r="G207" s="0" t="s">
        <v>6801</v>
      </c>
    </row>
    <row customHeight="1" ht="11.25">
      <c r="A208" s="0" t="s">
        <v>14</v>
      </c>
      <c r="B208" s="0" t="s">
        <v>6799</v>
      </c>
      <c r="C208" s="0" t="s">
        <v>6800</v>
      </c>
      <c r="D208" s="0" t="s">
        <v>6802</v>
      </c>
      <c r="E208" s="0" t="s">
        <v>6803</v>
      </c>
      <c r="F208" s="0" t="s">
        <v>6255</v>
      </c>
      <c r="G208" s="0" t="s">
        <v>6804</v>
      </c>
    </row>
    <row customHeight="1" ht="11.25">
      <c r="A209" s="0" t="s">
        <v>14</v>
      </c>
      <c r="B209" s="0" t="s">
        <v>6799</v>
      </c>
      <c r="C209" s="0" t="s">
        <v>6800</v>
      </c>
      <c r="D209" s="0" t="s">
        <v>6805</v>
      </c>
      <c r="E209" s="0" t="s">
        <v>6806</v>
      </c>
      <c r="F209" s="0" t="s">
        <v>6252</v>
      </c>
      <c r="G209" s="0" t="s">
        <v>6807</v>
      </c>
    </row>
    <row customHeight="1" ht="11.25">
      <c r="A210" s="0" t="s">
        <v>14</v>
      </c>
      <c r="B210" s="0" t="s">
        <v>6799</v>
      </c>
      <c r="C210" s="0" t="s">
        <v>6800</v>
      </c>
      <c r="D210" s="0" t="s">
        <v>6808</v>
      </c>
      <c r="E210" s="0" t="s">
        <v>6809</v>
      </c>
      <c r="F210" s="0" t="s">
        <v>6258</v>
      </c>
      <c r="G210" s="0" t="s">
        <v>6810</v>
      </c>
    </row>
    <row customHeight="1" ht="11.25">
      <c r="A211" s="0" t="s">
        <v>14</v>
      </c>
      <c r="B211" s="0" t="s">
        <v>6799</v>
      </c>
      <c r="C211" s="0" t="s">
        <v>6800</v>
      </c>
      <c r="D211" s="0" t="s">
        <v>6811</v>
      </c>
      <c r="E211" s="0" t="s">
        <v>6812</v>
      </c>
      <c r="F211" s="0" t="s">
        <v>6258</v>
      </c>
      <c r="G211" s="0" t="s">
        <v>6813</v>
      </c>
    </row>
    <row customHeight="1" ht="11.25">
      <c r="A212" s="0" t="s">
        <v>14</v>
      </c>
      <c r="B212" s="0" t="s">
        <v>6799</v>
      </c>
      <c r="C212" s="0" t="s">
        <v>6800</v>
      </c>
      <c r="D212" s="0" t="s">
        <v>6814</v>
      </c>
      <c r="E212" s="0" t="s">
        <v>6815</v>
      </c>
      <c r="F212" s="0" t="s">
        <v>6258</v>
      </c>
      <c r="G212" s="0" t="s">
        <v>6816</v>
      </c>
    </row>
    <row customHeight="1" ht="11.25">
      <c r="A213" s="0" t="s">
        <v>14</v>
      </c>
      <c r="B213" s="0" t="s">
        <v>6799</v>
      </c>
      <c r="C213" s="0" t="s">
        <v>6800</v>
      </c>
      <c r="D213" s="0" t="s">
        <v>6817</v>
      </c>
      <c r="E213" s="0" t="s">
        <v>6818</v>
      </c>
      <c r="F213" s="0" t="s">
        <v>6258</v>
      </c>
      <c r="G213" s="0" t="s">
        <v>6819</v>
      </c>
    </row>
    <row customHeight="1" ht="11.25">
      <c r="A214" s="0" t="s">
        <v>14</v>
      </c>
      <c r="B214" s="0" t="s">
        <v>6820</v>
      </c>
      <c r="C214" s="0" t="s">
        <v>6821</v>
      </c>
      <c r="D214" s="0" t="s">
        <v>6822</v>
      </c>
      <c r="E214" s="0" t="s">
        <v>6821</v>
      </c>
      <c r="F214" s="0" t="s">
        <v>6249</v>
      </c>
      <c r="G214" s="0" t="s">
        <v>6823</v>
      </c>
    </row>
    <row customHeight="1" ht="11.25">
      <c r="A215" s="0" t="s">
        <v>14</v>
      </c>
      <c r="B215" s="0" t="s">
        <v>6820</v>
      </c>
      <c r="C215" s="0" t="s">
        <v>6821</v>
      </c>
      <c r="D215" s="0" t="s">
        <v>6820</v>
      </c>
      <c r="E215" s="0" t="s">
        <v>6821</v>
      </c>
      <c r="F215" s="0" t="s">
        <v>6249</v>
      </c>
      <c r="G215" s="0" t="s">
        <v>6824</v>
      </c>
    </row>
    <row customHeight="1" ht="11.25">
      <c r="A216" s="0" t="s">
        <v>14</v>
      </c>
      <c r="B216" s="0" t="s">
        <v>6820</v>
      </c>
      <c r="C216" s="0" t="s">
        <v>6821</v>
      </c>
      <c r="D216" s="0" t="s">
        <v>6825</v>
      </c>
      <c r="E216" s="0" t="s">
        <v>6826</v>
      </c>
      <c r="F216" s="0" t="s">
        <v>6255</v>
      </c>
      <c r="G216" s="0" t="s">
        <v>6827</v>
      </c>
    </row>
    <row customHeight="1" ht="11.25">
      <c r="A217" s="0" t="s">
        <v>14</v>
      </c>
      <c r="B217" s="0" t="s">
        <v>6820</v>
      </c>
      <c r="C217" s="0" t="s">
        <v>6821</v>
      </c>
      <c r="D217" s="0" t="s">
        <v>6828</v>
      </c>
      <c r="E217" s="0" t="s">
        <v>6829</v>
      </c>
      <c r="F217" s="0" t="s">
        <v>6258</v>
      </c>
      <c r="G217" s="0" t="s">
        <v>6830</v>
      </c>
    </row>
    <row customHeight="1" ht="11.25">
      <c r="A218" s="0" t="s">
        <v>14</v>
      </c>
      <c r="B218" s="0" t="s">
        <v>6820</v>
      </c>
      <c r="C218" s="0" t="s">
        <v>6821</v>
      </c>
      <c r="D218" s="0" t="s">
        <v>6831</v>
      </c>
      <c r="E218" s="0" t="s">
        <v>6832</v>
      </c>
      <c r="F218" s="0" t="s">
        <v>6258</v>
      </c>
      <c r="G218" s="0" t="s">
        <v>6833</v>
      </c>
    </row>
    <row customHeight="1" ht="11.25">
      <c r="A219" s="0" t="s">
        <v>14</v>
      </c>
      <c r="B219" s="0" t="s">
        <v>6820</v>
      </c>
      <c r="C219" s="0" t="s">
        <v>6821</v>
      </c>
      <c r="D219" s="0" t="s">
        <v>6834</v>
      </c>
      <c r="E219" s="0" t="s">
        <v>6835</v>
      </c>
      <c r="F219" s="0" t="s">
        <v>6258</v>
      </c>
      <c r="G219" s="0" t="s">
        <v>6836</v>
      </c>
    </row>
    <row customHeight="1" ht="11.25">
      <c r="A220" s="0" t="s">
        <v>14</v>
      </c>
      <c r="B220" s="0" t="s">
        <v>6837</v>
      </c>
      <c r="C220" s="0" t="s">
        <v>6838</v>
      </c>
      <c r="D220" s="0" t="s">
        <v>6837</v>
      </c>
      <c r="E220" s="0" t="s">
        <v>6838</v>
      </c>
      <c r="F220" s="0" t="s">
        <v>6244</v>
      </c>
      <c r="G220" s="0" t="s">
        <v>6839</v>
      </c>
    </row>
    <row customHeight="1" ht="11.25">
      <c r="A221" s="0" t="s">
        <v>14</v>
      </c>
      <c r="B221" s="0" t="s">
        <v>6840</v>
      </c>
      <c r="C221" s="0" t="s">
        <v>6841</v>
      </c>
      <c r="D221" s="0" t="s">
        <v>6840</v>
      </c>
      <c r="E221" s="0" t="s">
        <v>6841</v>
      </c>
      <c r="F221" s="0" t="s">
        <v>6249</v>
      </c>
      <c r="G221" s="0" t="s">
        <v>6842</v>
      </c>
    </row>
    <row customHeight="1" ht="11.25">
      <c r="A222" s="0" t="s">
        <v>14</v>
      </c>
      <c r="B222" s="0" t="s">
        <v>6840</v>
      </c>
      <c r="C222" s="0" t="s">
        <v>6841</v>
      </c>
      <c r="D222" s="0" t="s">
        <v>6843</v>
      </c>
      <c r="E222" s="0" t="s">
        <v>6844</v>
      </c>
      <c r="F222" s="0" t="s">
        <v>6255</v>
      </c>
      <c r="G222" s="0" t="s">
        <v>6845</v>
      </c>
    </row>
    <row customHeight="1" ht="11.25">
      <c r="A223" s="0" t="s">
        <v>14</v>
      </c>
      <c r="B223" s="0" t="s">
        <v>6840</v>
      </c>
      <c r="C223" s="0" t="s">
        <v>6841</v>
      </c>
      <c r="D223" s="0" t="s">
        <v>6846</v>
      </c>
      <c r="E223" s="0" t="s">
        <v>6847</v>
      </c>
      <c r="F223" s="0" t="s">
        <v>6255</v>
      </c>
      <c r="G223" s="0" t="s">
        <v>6848</v>
      </c>
    </row>
    <row customHeight="1" ht="11.25">
      <c r="A224" s="0" t="s">
        <v>14</v>
      </c>
      <c r="B224" s="0" t="s">
        <v>6840</v>
      </c>
      <c r="C224" s="0" t="s">
        <v>6841</v>
      </c>
      <c r="D224" s="0" t="s">
        <v>6849</v>
      </c>
      <c r="E224" s="0" t="s">
        <v>6850</v>
      </c>
      <c r="F224" s="0" t="s">
        <v>6255</v>
      </c>
      <c r="G224" s="0" t="s">
        <v>6851</v>
      </c>
    </row>
    <row customHeight="1" ht="11.25">
      <c r="A225" s="0" t="s">
        <v>14</v>
      </c>
      <c r="B225" s="0" t="s">
        <v>6840</v>
      </c>
      <c r="C225" s="0" t="s">
        <v>6841</v>
      </c>
      <c r="D225" s="0" t="s">
        <v>6852</v>
      </c>
      <c r="E225" s="0" t="s">
        <v>6853</v>
      </c>
      <c r="F225" s="0" t="s">
        <v>6255</v>
      </c>
      <c r="G225" s="0" t="s">
        <v>6854</v>
      </c>
    </row>
    <row customHeight="1" ht="11.25">
      <c r="A226" s="0" t="s">
        <v>14</v>
      </c>
      <c r="B226" s="0" t="s">
        <v>6840</v>
      </c>
      <c r="C226" s="0" t="s">
        <v>6841</v>
      </c>
      <c r="D226" s="0" t="s">
        <v>6855</v>
      </c>
      <c r="E226" s="0" t="s">
        <v>6856</v>
      </c>
      <c r="F226" s="0" t="s">
        <v>6252</v>
      </c>
      <c r="G226" s="0" t="s">
        <v>6857</v>
      </c>
    </row>
    <row customHeight="1" ht="11.25">
      <c r="A227" s="0" t="s">
        <v>14</v>
      </c>
      <c r="B227" s="0" t="s">
        <v>6840</v>
      </c>
      <c r="C227" s="0" t="s">
        <v>6841</v>
      </c>
      <c r="D227" s="0" t="s">
        <v>6858</v>
      </c>
      <c r="E227" s="0" t="s">
        <v>6859</v>
      </c>
      <c r="F227" s="0" t="s">
        <v>6255</v>
      </c>
      <c r="G227" s="0" t="s">
        <v>6860</v>
      </c>
    </row>
    <row customHeight="1" ht="11.25">
      <c r="A228" s="0" t="s">
        <v>14</v>
      </c>
      <c r="B228" s="0" t="s">
        <v>6840</v>
      </c>
      <c r="C228" s="0" t="s">
        <v>6841</v>
      </c>
      <c r="D228" s="0" t="s">
        <v>6861</v>
      </c>
      <c r="E228" s="0" t="s">
        <v>6862</v>
      </c>
      <c r="F228" s="0" t="s">
        <v>6255</v>
      </c>
      <c r="G228" s="0" t="s">
        <v>6863</v>
      </c>
    </row>
    <row customHeight="1" ht="11.25">
      <c r="A229" s="0" t="s">
        <v>14</v>
      </c>
      <c r="B229" s="0" t="s">
        <v>6840</v>
      </c>
      <c r="C229" s="0" t="s">
        <v>6841</v>
      </c>
      <c r="D229" s="0" t="s">
        <v>6864</v>
      </c>
      <c r="E229" s="0" t="s">
        <v>6865</v>
      </c>
      <c r="F229" s="0" t="s">
        <v>6258</v>
      </c>
      <c r="G229" s="0" t="s">
        <v>6866</v>
      </c>
    </row>
    <row customHeight="1" ht="11.25">
      <c r="A230" s="0" t="s">
        <v>14</v>
      </c>
      <c r="B230" s="0" t="s">
        <v>6840</v>
      </c>
      <c r="C230" s="0" t="s">
        <v>6841</v>
      </c>
      <c r="D230" s="0" t="s">
        <v>6867</v>
      </c>
      <c r="E230" s="0" t="s">
        <v>6868</v>
      </c>
      <c r="F230" s="0" t="s">
        <v>6258</v>
      </c>
      <c r="G230" s="0" t="s">
        <v>6869</v>
      </c>
    </row>
    <row customHeight="1" ht="11.25">
      <c r="A231" s="0" t="s">
        <v>14</v>
      </c>
      <c r="B231" s="0" t="s">
        <v>6840</v>
      </c>
      <c r="C231" s="0" t="s">
        <v>6841</v>
      </c>
      <c r="D231" s="0" t="s">
        <v>6870</v>
      </c>
      <c r="E231" s="0" t="s">
        <v>6871</v>
      </c>
      <c r="F231" s="0" t="s">
        <v>6258</v>
      </c>
      <c r="G231" s="0" t="s">
        <v>6872</v>
      </c>
    </row>
    <row customHeight="1" ht="11.25">
      <c r="A232" s="0" t="s">
        <v>14</v>
      </c>
      <c r="B232" s="0" t="s">
        <v>6873</v>
      </c>
      <c r="C232" s="0" t="s">
        <v>6874</v>
      </c>
      <c r="D232" s="0" t="s">
        <v>6873</v>
      </c>
      <c r="E232" s="0" t="s">
        <v>6874</v>
      </c>
      <c r="F232" s="0" t="s">
        <v>6244</v>
      </c>
      <c r="G232" s="0" t="s">
        <v>6875</v>
      </c>
    </row>
    <row customHeight="1" ht="11.25">
      <c r="A233" s="0" t="s">
        <v>14</v>
      </c>
      <c r="B233" s="0" t="s">
        <v>6876</v>
      </c>
      <c r="C233" s="0" t="s">
        <v>6877</v>
      </c>
      <c r="D233" s="0" t="s">
        <v>6876</v>
      </c>
      <c r="E233" s="0" t="s">
        <v>6877</v>
      </c>
      <c r="F233" s="0" t="s">
        <v>6249</v>
      </c>
      <c r="G233" s="0" t="s">
        <v>6878</v>
      </c>
    </row>
    <row customHeight="1" ht="11.25">
      <c r="A234" s="0" t="s">
        <v>14</v>
      </c>
      <c r="B234" s="0" t="s">
        <v>6876</v>
      </c>
      <c r="C234" s="0" t="s">
        <v>6877</v>
      </c>
      <c r="D234" s="0" t="s">
        <v>6879</v>
      </c>
      <c r="E234" s="0" t="s">
        <v>6880</v>
      </c>
      <c r="F234" s="0" t="s">
        <v>6255</v>
      </c>
      <c r="G234" s="0" t="s">
        <v>6881</v>
      </c>
    </row>
    <row customHeight="1" ht="11.25">
      <c r="A235" s="0" t="s">
        <v>14</v>
      </c>
      <c r="B235" s="0" t="s">
        <v>6876</v>
      </c>
      <c r="C235" s="0" t="s">
        <v>6877</v>
      </c>
      <c r="D235" s="0" t="s">
        <v>6882</v>
      </c>
      <c r="E235" s="0" t="s">
        <v>6883</v>
      </c>
      <c r="F235" s="0" t="s">
        <v>6255</v>
      </c>
      <c r="G235" s="0" t="s">
        <v>6884</v>
      </c>
    </row>
    <row customHeight="1" ht="11.25">
      <c r="A236" s="0" t="s">
        <v>14</v>
      </c>
      <c r="B236" s="0" t="s">
        <v>6876</v>
      </c>
      <c r="C236" s="0" t="s">
        <v>6877</v>
      </c>
      <c r="D236" s="0" t="s">
        <v>6885</v>
      </c>
      <c r="E236" s="0" t="s">
        <v>6886</v>
      </c>
      <c r="F236" s="0" t="s">
        <v>6255</v>
      </c>
      <c r="G236" s="0" t="s">
        <v>6887</v>
      </c>
    </row>
    <row customHeight="1" ht="11.25">
      <c r="A237" s="0" t="s">
        <v>14</v>
      </c>
      <c r="B237" s="0" t="s">
        <v>6876</v>
      </c>
      <c r="C237" s="0" t="s">
        <v>6877</v>
      </c>
      <c r="D237" s="0" t="s">
        <v>6888</v>
      </c>
      <c r="E237" s="0" t="s">
        <v>6889</v>
      </c>
      <c r="F237" s="0" t="s">
        <v>6252</v>
      </c>
      <c r="G237" s="0" t="s">
        <v>6890</v>
      </c>
    </row>
    <row customHeight="1" ht="11.25">
      <c r="A238" s="0" t="s">
        <v>14</v>
      </c>
      <c r="B238" s="0" t="s">
        <v>6876</v>
      </c>
      <c r="C238" s="0" t="s">
        <v>6877</v>
      </c>
      <c r="D238" s="0" t="s">
        <v>6891</v>
      </c>
      <c r="E238" s="0" t="s">
        <v>6892</v>
      </c>
      <c r="F238" s="0" t="s">
        <v>6255</v>
      </c>
      <c r="G238" s="0" t="s">
        <v>6893</v>
      </c>
    </row>
    <row customHeight="1" ht="11.25">
      <c r="A239" s="0" t="s">
        <v>14</v>
      </c>
      <c r="B239" s="0" t="s">
        <v>6876</v>
      </c>
      <c r="C239" s="0" t="s">
        <v>6877</v>
      </c>
      <c r="D239" s="0" t="s">
        <v>6894</v>
      </c>
      <c r="E239" s="0" t="s">
        <v>6895</v>
      </c>
      <c r="F239" s="0" t="s">
        <v>6255</v>
      </c>
      <c r="G239" s="0" t="s">
        <v>6896</v>
      </c>
    </row>
    <row customHeight="1" ht="11.25">
      <c r="A240" s="0" t="s">
        <v>14</v>
      </c>
      <c r="B240" s="0" t="s">
        <v>6876</v>
      </c>
      <c r="C240" s="0" t="s">
        <v>6877</v>
      </c>
      <c r="D240" s="0" t="s">
        <v>6771</v>
      </c>
      <c r="E240" s="0" t="s">
        <v>6897</v>
      </c>
      <c r="F240" s="0" t="s">
        <v>6258</v>
      </c>
      <c r="G240" s="0" t="s">
        <v>6898</v>
      </c>
    </row>
    <row customHeight="1" ht="11.25">
      <c r="A241" s="0" t="s">
        <v>14</v>
      </c>
      <c r="B241" s="0" t="s">
        <v>6876</v>
      </c>
      <c r="C241" s="0" t="s">
        <v>6877</v>
      </c>
      <c r="D241" s="0" t="s">
        <v>6899</v>
      </c>
      <c r="E241" s="0" t="s">
        <v>6900</v>
      </c>
      <c r="F241" s="0" t="s">
        <v>6258</v>
      </c>
      <c r="G241" s="0" t="s">
        <v>6901</v>
      </c>
    </row>
    <row customHeight="1" ht="11.25">
      <c r="A242" s="0" t="s">
        <v>14</v>
      </c>
      <c r="B242" s="0" t="s">
        <v>6876</v>
      </c>
      <c r="C242" s="0" t="s">
        <v>6877</v>
      </c>
      <c r="D242" s="0" t="s">
        <v>6902</v>
      </c>
      <c r="E242" s="0" t="s">
        <v>6903</v>
      </c>
      <c r="F242" s="0" t="s">
        <v>6258</v>
      </c>
      <c r="G242" s="0" t="s">
        <v>6904</v>
      </c>
    </row>
    <row customHeight="1" ht="11.25">
      <c r="A243" s="0" t="s">
        <v>14</v>
      </c>
      <c r="B243" s="0" t="s">
        <v>6876</v>
      </c>
      <c r="C243" s="0" t="s">
        <v>6877</v>
      </c>
      <c r="D243" s="0" t="s">
        <v>6905</v>
      </c>
      <c r="E243" s="0" t="s">
        <v>6906</v>
      </c>
      <c r="F243" s="0" t="s">
        <v>6258</v>
      </c>
      <c r="G243" s="0" t="s">
        <v>6907</v>
      </c>
    </row>
    <row customHeight="1" ht="11.25">
      <c r="A244" s="0" t="s">
        <v>14</v>
      </c>
      <c r="B244" s="0" t="s">
        <v>6876</v>
      </c>
      <c r="C244" s="0" t="s">
        <v>6877</v>
      </c>
      <c r="D244" s="0" t="s">
        <v>6908</v>
      </c>
      <c r="E244" s="0" t="s">
        <v>6909</v>
      </c>
      <c r="F244" s="0" t="s">
        <v>6258</v>
      </c>
      <c r="G244" s="0" t="s">
        <v>6910</v>
      </c>
    </row>
    <row customHeight="1" ht="11.25">
      <c r="A245" s="0" t="s">
        <v>14</v>
      </c>
      <c r="B245" s="0" t="s">
        <v>6876</v>
      </c>
      <c r="C245" s="0" t="s">
        <v>6877</v>
      </c>
      <c r="D245" s="0" t="s">
        <v>6911</v>
      </c>
      <c r="E245" s="0" t="s">
        <v>6912</v>
      </c>
      <c r="F245" s="0" t="s">
        <v>6258</v>
      </c>
      <c r="G245" s="0" t="s">
        <v>6913</v>
      </c>
    </row>
    <row customHeight="1" ht="11.25">
      <c r="A246" s="0" t="s">
        <v>14</v>
      </c>
      <c r="B246" s="0" t="s">
        <v>6876</v>
      </c>
      <c r="C246" s="0" t="s">
        <v>6877</v>
      </c>
      <c r="D246" s="0" t="s">
        <v>6811</v>
      </c>
      <c r="E246" s="0" t="s">
        <v>6914</v>
      </c>
      <c r="F246" s="0" t="s">
        <v>6258</v>
      </c>
      <c r="G246" s="0" t="s">
        <v>6915</v>
      </c>
    </row>
    <row customHeight="1" ht="11.25">
      <c r="A247" s="0" t="s">
        <v>14</v>
      </c>
      <c r="B247" s="0" t="s">
        <v>6876</v>
      </c>
      <c r="C247" s="0" t="s">
        <v>6877</v>
      </c>
      <c r="D247" s="0" t="s">
        <v>6916</v>
      </c>
      <c r="E247" s="0" t="s">
        <v>6917</v>
      </c>
      <c r="F247" s="0" t="s">
        <v>6258</v>
      </c>
      <c r="G247" s="0" t="s">
        <v>6918</v>
      </c>
    </row>
    <row customHeight="1" ht="11.25">
      <c r="A248" s="0" t="s">
        <v>14</v>
      </c>
      <c r="B248" s="0" t="s">
        <v>6876</v>
      </c>
      <c r="C248" s="0" t="s">
        <v>6877</v>
      </c>
      <c r="D248" s="0" t="s">
        <v>6919</v>
      </c>
      <c r="E248" s="0" t="s">
        <v>6920</v>
      </c>
      <c r="F248" s="0" t="s">
        <v>6258</v>
      </c>
      <c r="G248" s="0" t="s">
        <v>6921</v>
      </c>
    </row>
    <row customHeight="1" ht="11.25">
      <c r="A249" s="0" t="s">
        <v>14</v>
      </c>
      <c r="B249" s="0" t="s">
        <v>6876</v>
      </c>
      <c r="C249" s="0" t="s">
        <v>6877</v>
      </c>
      <c r="D249" s="0" t="s">
        <v>6922</v>
      </c>
      <c r="E249" s="0" t="s">
        <v>6923</v>
      </c>
      <c r="F249" s="0" t="s">
        <v>6258</v>
      </c>
      <c r="G249" s="0" t="s">
        <v>6924</v>
      </c>
    </row>
    <row customHeight="1" ht="11.25">
      <c r="A250" s="0" t="s">
        <v>14</v>
      </c>
      <c r="B250" s="0" t="s">
        <v>6876</v>
      </c>
      <c r="C250" s="0" t="s">
        <v>6877</v>
      </c>
      <c r="D250" s="0" t="s">
        <v>6925</v>
      </c>
      <c r="E250" s="0" t="s">
        <v>6926</v>
      </c>
      <c r="F250" s="0" t="s">
        <v>6258</v>
      </c>
      <c r="G250" s="0" t="s">
        <v>6927</v>
      </c>
    </row>
    <row customHeight="1" ht="11.25">
      <c r="A251" s="0" t="s">
        <v>14</v>
      </c>
      <c r="B251" s="0" t="s">
        <v>6876</v>
      </c>
      <c r="C251" s="0" t="s">
        <v>6877</v>
      </c>
      <c r="D251" s="0" t="s">
        <v>6928</v>
      </c>
      <c r="E251" s="0" t="s">
        <v>6929</v>
      </c>
      <c r="F251" s="0" t="s">
        <v>6258</v>
      </c>
      <c r="G251" s="0" t="s">
        <v>6930</v>
      </c>
    </row>
    <row customHeight="1" ht="11.25">
      <c r="A252" s="0" t="s">
        <v>14</v>
      </c>
      <c r="B252" s="0" t="s">
        <v>6876</v>
      </c>
      <c r="C252" s="0" t="s">
        <v>6877</v>
      </c>
      <c r="D252" s="0" t="s">
        <v>6931</v>
      </c>
      <c r="E252" s="0" t="s">
        <v>6932</v>
      </c>
      <c r="F252" s="0" t="s">
        <v>6258</v>
      </c>
      <c r="G252" s="0" t="s">
        <v>6933</v>
      </c>
    </row>
    <row customHeight="1" ht="11.25">
      <c r="A253" s="0" t="s">
        <v>14</v>
      </c>
      <c r="B253" s="0" t="s">
        <v>6876</v>
      </c>
      <c r="C253" s="0" t="s">
        <v>6877</v>
      </c>
      <c r="D253" s="0" t="s">
        <v>6934</v>
      </c>
      <c r="E253" s="0" t="s">
        <v>6935</v>
      </c>
      <c r="F253" s="0" t="s">
        <v>6258</v>
      </c>
      <c r="G253" s="0" t="s">
        <v>6936</v>
      </c>
    </row>
    <row customHeight="1" ht="11.25">
      <c r="A254" s="0" t="s">
        <v>14</v>
      </c>
      <c r="B254" s="0" t="s">
        <v>6876</v>
      </c>
      <c r="C254" s="0" t="s">
        <v>6877</v>
      </c>
      <c r="D254" s="0" t="s">
        <v>6937</v>
      </c>
      <c r="E254" s="0" t="s">
        <v>6938</v>
      </c>
      <c r="F254" s="0" t="s">
        <v>6258</v>
      </c>
      <c r="G254" s="0" t="s">
        <v>6939</v>
      </c>
    </row>
    <row customHeight="1" ht="11.25">
      <c r="A255" s="0" t="s">
        <v>14</v>
      </c>
      <c r="B255" s="0" t="s">
        <v>6940</v>
      </c>
      <c r="C255" s="0" t="s">
        <v>6941</v>
      </c>
      <c r="D255" s="0" t="s">
        <v>6940</v>
      </c>
      <c r="E255" s="0" t="s">
        <v>6941</v>
      </c>
      <c r="F255" s="0" t="s">
        <v>6244</v>
      </c>
      <c r="G255" s="0" t="s">
        <v>6942</v>
      </c>
    </row>
    <row customHeight="1" ht="11.25">
      <c r="A256" s="0" t="s">
        <v>14</v>
      </c>
      <c r="B256" s="0" t="s">
        <v>6943</v>
      </c>
      <c r="C256" s="0" t="s">
        <v>6944</v>
      </c>
      <c r="D256" s="0" t="s">
        <v>6943</v>
      </c>
      <c r="E256" s="0" t="s">
        <v>6944</v>
      </c>
      <c r="F256" s="0" t="s">
        <v>6249</v>
      </c>
      <c r="G256" s="0" t="s">
        <v>6945</v>
      </c>
    </row>
    <row customHeight="1" ht="11.25">
      <c r="A257" s="0" t="s">
        <v>14</v>
      </c>
      <c r="B257" s="0" t="s">
        <v>6943</v>
      </c>
      <c r="C257" s="0" t="s">
        <v>6944</v>
      </c>
      <c r="D257" s="0" t="s">
        <v>6946</v>
      </c>
      <c r="E257" s="0" t="s">
        <v>6947</v>
      </c>
      <c r="F257" s="0" t="s">
        <v>6252</v>
      </c>
      <c r="G257" s="0" t="s">
        <v>6948</v>
      </c>
    </row>
    <row customHeight="1" ht="11.25">
      <c r="A258" s="0" t="s">
        <v>14</v>
      </c>
      <c r="B258" s="0" t="s">
        <v>6943</v>
      </c>
      <c r="C258" s="0" t="s">
        <v>6944</v>
      </c>
      <c r="D258" s="0" t="s">
        <v>6949</v>
      </c>
      <c r="E258" s="0" t="s">
        <v>6950</v>
      </c>
      <c r="F258" s="0" t="s">
        <v>6255</v>
      </c>
      <c r="G258" s="0" t="s">
        <v>6951</v>
      </c>
    </row>
    <row customHeight="1" ht="11.25">
      <c r="A259" s="0" t="s">
        <v>14</v>
      </c>
      <c r="B259" s="0" t="s">
        <v>6943</v>
      </c>
      <c r="C259" s="0" t="s">
        <v>6944</v>
      </c>
      <c r="D259" s="0" t="s">
        <v>6952</v>
      </c>
      <c r="E259" s="0" t="s">
        <v>6953</v>
      </c>
      <c r="F259" s="0" t="s">
        <v>6258</v>
      </c>
      <c r="G259" s="0" t="s">
        <v>6954</v>
      </c>
    </row>
    <row customHeight="1" ht="11.25">
      <c r="A260" s="0" t="s">
        <v>14</v>
      </c>
      <c r="B260" s="0" t="s">
        <v>6943</v>
      </c>
      <c r="C260" s="0" t="s">
        <v>6944</v>
      </c>
      <c r="D260" s="0" t="s">
        <v>6782</v>
      </c>
      <c r="E260" s="0" t="s">
        <v>6955</v>
      </c>
      <c r="F260" s="0" t="s">
        <v>6258</v>
      </c>
      <c r="G260" s="0" t="s">
        <v>6956</v>
      </c>
    </row>
    <row customHeight="1" ht="11.25">
      <c r="A261" s="0" t="s">
        <v>14</v>
      </c>
      <c r="B261" s="0" t="s">
        <v>6943</v>
      </c>
      <c r="C261" s="0" t="s">
        <v>6944</v>
      </c>
      <c r="D261" s="0" t="s">
        <v>6353</v>
      </c>
      <c r="E261" s="0" t="s">
        <v>6957</v>
      </c>
      <c r="F261" s="0" t="s">
        <v>6258</v>
      </c>
      <c r="G261" s="0" t="s">
        <v>6958</v>
      </c>
    </row>
    <row customHeight="1" ht="11.25">
      <c r="A262" s="0" t="s">
        <v>14</v>
      </c>
      <c r="B262" s="0" t="s">
        <v>6943</v>
      </c>
      <c r="C262" s="0" t="s">
        <v>6944</v>
      </c>
      <c r="D262" s="0" t="s">
        <v>6959</v>
      </c>
      <c r="E262" s="0" t="s">
        <v>6960</v>
      </c>
      <c r="F262" s="0" t="s">
        <v>6258</v>
      </c>
      <c r="G262" s="0" t="s">
        <v>6961</v>
      </c>
    </row>
    <row customHeight="1" ht="11.25">
      <c r="A263" s="0" t="s">
        <v>14</v>
      </c>
      <c r="B263" s="0" t="s">
        <v>6943</v>
      </c>
      <c r="C263" s="0" t="s">
        <v>6944</v>
      </c>
      <c r="D263" s="0" t="s">
        <v>6962</v>
      </c>
      <c r="E263" s="0" t="s">
        <v>6963</v>
      </c>
      <c r="F263" s="0" t="s">
        <v>6258</v>
      </c>
      <c r="G263" s="0" t="s">
        <v>6964</v>
      </c>
    </row>
    <row customHeight="1" ht="11.25">
      <c r="A264" s="0" t="s">
        <v>14</v>
      </c>
      <c r="B264" s="0" t="s">
        <v>6965</v>
      </c>
      <c r="C264" s="0" t="s">
        <v>6966</v>
      </c>
      <c r="D264" s="0" t="s">
        <v>6965</v>
      </c>
      <c r="E264" s="0" t="s">
        <v>6966</v>
      </c>
      <c r="F264" s="0" t="s">
        <v>6244</v>
      </c>
      <c r="G264" s="0" t="s">
        <v>6967</v>
      </c>
    </row>
    <row customHeight="1" ht="11.25">
      <c r="A265" s="0" t="s">
        <v>14</v>
      </c>
      <c r="B265" s="0" t="s">
        <v>6968</v>
      </c>
      <c r="C265" s="0" t="s">
        <v>6969</v>
      </c>
      <c r="D265" s="0" t="s">
        <v>6970</v>
      </c>
      <c r="E265" s="0" t="s">
        <v>6971</v>
      </c>
      <c r="F265" s="0" t="s">
        <v>6252</v>
      </c>
      <c r="G265" s="0" t="s">
        <v>6972</v>
      </c>
    </row>
    <row customHeight="1" ht="11.25">
      <c r="A266" s="0" t="s">
        <v>14</v>
      </c>
      <c r="B266" s="0" t="s">
        <v>6968</v>
      </c>
      <c r="C266" s="0" t="s">
        <v>6969</v>
      </c>
      <c r="D266" s="0" t="s">
        <v>6968</v>
      </c>
      <c r="E266" s="0" t="s">
        <v>6969</v>
      </c>
      <c r="F266" s="0" t="s">
        <v>6249</v>
      </c>
      <c r="G266" s="0" t="s">
        <v>6973</v>
      </c>
    </row>
    <row customHeight="1" ht="11.25">
      <c r="A267" s="0" t="s">
        <v>14</v>
      </c>
      <c r="B267" s="0" t="s">
        <v>6968</v>
      </c>
      <c r="C267" s="0" t="s">
        <v>6969</v>
      </c>
      <c r="D267" s="0" t="s">
        <v>6974</v>
      </c>
      <c r="E267" s="0" t="s">
        <v>6975</v>
      </c>
      <c r="F267" s="0" t="s">
        <v>6255</v>
      </c>
      <c r="G267" s="0" t="s">
        <v>6976</v>
      </c>
    </row>
    <row customHeight="1" ht="11.25">
      <c r="A268" s="0" t="s">
        <v>14</v>
      </c>
      <c r="B268" s="0" t="s">
        <v>6968</v>
      </c>
      <c r="C268" s="0" t="s">
        <v>6969</v>
      </c>
      <c r="D268" s="0" t="s">
        <v>6977</v>
      </c>
      <c r="E268" s="0" t="s">
        <v>6978</v>
      </c>
      <c r="F268" s="0" t="s">
        <v>6252</v>
      </c>
      <c r="G268" s="0" t="s">
        <v>6979</v>
      </c>
    </row>
    <row customHeight="1" ht="11.25">
      <c r="A269" s="0" t="s">
        <v>14</v>
      </c>
      <c r="B269" s="0" t="s">
        <v>6968</v>
      </c>
      <c r="C269" s="0" t="s">
        <v>6969</v>
      </c>
      <c r="D269" s="0" t="s">
        <v>6980</v>
      </c>
      <c r="E269" s="0" t="s">
        <v>6981</v>
      </c>
      <c r="F269" s="0" t="s">
        <v>6252</v>
      </c>
      <c r="G269" s="0" t="s">
        <v>6982</v>
      </c>
    </row>
    <row customHeight="1" ht="11.25">
      <c r="A270" s="0" t="s">
        <v>14</v>
      </c>
      <c r="B270" s="0" t="s">
        <v>6968</v>
      </c>
      <c r="C270" s="0" t="s">
        <v>6969</v>
      </c>
      <c r="D270" s="0" t="s">
        <v>6983</v>
      </c>
      <c r="E270" s="0" t="s">
        <v>6984</v>
      </c>
      <c r="F270" s="0" t="s">
        <v>6255</v>
      </c>
      <c r="G270" s="0" t="s">
        <v>6985</v>
      </c>
    </row>
    <row customHeight="1" ht="11.25">
      <c r="A271" s="0" t="s">
        <v>14</v>
      </c>
      <c r="B271" s="0" t="s">
        <v>6968</v>
      </c>
      <c r="C271" s="0" t="s">
        <v>6969</v>
      </c>
      <c r="D271" s="0" t="s">
        <v>6986</v>
      </c>
      <c r="E271" s="0" t="s">
        <v>6987</v>
      </c>
      <c r="F271" s="0" t="s">
        <v>6252</v>
      </c>
      <c r="G271" s="0" t="s">
        <v>6988</v>
      </c>
    </row>
    <row customHeight="1" ht="11.25">
      <c r="A272" s="0" t="s">
        <v>14</v>
      </c>
      <c r="B272" s="0" t="s">
        <v>6968</v>
      </c>
      <c r="C272" s="0" t="s">
        <v>6969</v>
      </c>
      <c r="D272" s="0" t="s">
        <v>6989</v>
      </c>
      <c r="E272" s="0" t="s">
        <v>6990</v>
      </c>
      <c r="F272" s="0" t="s">
        <v>6258</v>
      </c>
      <c r="G272" s="0" t="s">
        <v>6991</v>
      </c>
    </row>
    <row customHeight="1" ht="11.25">
      <c r="A273" s="0" t="s">
        <v>14</v>
      </c>
      <c r="B273" s="0" t="s">
        <v>6968</v>
      </c>
      <c r="C273" s="0" t="s">
        <v>6969</v>
      </c>
      <c r="D273" s="0" t="s">
        <v>6992</v>
      </c>
      <c r="E273" s="0" t="s">
        <v>6993</v>
      </c>
      <c r="F273" s="0" t="s">
        <v>6258</v>
      </c>
      <c r="G273" s="0" t="s">
        <v>6994</v>
      </c>
    </row>
    <row customHeight="1" ht="11.25">
      <c r="A274" s="0" t="s">
        <v>14</v>
      </c>
      <c r="B274" s="0" t="s">
        <v>6968</v>
      </c>
      <c r="C274" s="0" t="s">
        <v>6969</v>
      </c>
      <c r="D274" s="0" t="s">
        <v>6995</v>
      </c>
      <c r="E274" s="0" t="s">
        <v>6996</v>
      </c>
      <c r="F274" s="0" t="s">
        <v>6258</v>
      </c>
      <c r="G274" s="0" t="s">
        <v>6997</v>
      </c>
    </row>
    <row customHeight="1" ht="11.25">
      <c r="A275" s="0" t="s">
        <v>14</v>
      </c>
      <c r="B275" s="0" t="s">
        <v>6968</v>
      </c>
      <c r="C275" s="0" t="s">
        <v>6969</v>
      </c>
      <c r="D275" s="0" t="s">
        <v>6998</v>
      </c>
      <c r="E275" s="0" t="s">
        <v>6999</v>
      </c>
      <c r="F275" s="0" t="s">
        <v>6258</v>
      </c>
      <c r="G275" s="0" t="s">
        <v>7000</v>
      </c>
    </row>
    <row customHeight="1" ht="11.25">
      <c r="A276" s="0" t="s">
        <v>14</v>
      </c>
      <c r="B276" s="0" t="s">
        <v>6968</v>
      </c>
      <c r="C276" s="0" t="s">
        <v>6969</v>
      </c>
      <c r="D276" s="0" t="s">
        <v>7001</v>
      </c>
      <c r="E276" s="0" t="s">
        <v>7002</v>
      </c>
      <c r="F276" s="0" t="s">
        <v>6258</v>
      </c>
      <c r="G276" s="0" t="s">
        <v>7003</v>
      </c>
    </row>
    <row customHeight="1" ht="11.25">
      <c r="A277" s="0" t="s">
        <v>14</v>
      </c>
      <c r="B277" s="0" t="s">
        <v>6968</v>
      </c>
      <c r="C277" s="0" t="s">
        <v>6969</v>
      </c>
      <c r="D277" s="0" t="s">
        <v>7004</v>
      </c>
      <c r="E277" s="0" t="s">
        <v>7005</v>
      </c>
      <c r="F277" s="0" t="s">
        <v>6258</v>
      </c>
      <c r="G277" s="0" t="s">
        <v>7006</v>
      </c>
    </row>
    <row customHeight="1" ht="11.25">
      <c r="A278" s="0" t="s">
        <v>14</v>
      </c>
      <c r="B278" s="0" t="s">
        <v>7007</v>
      </c>
      <c r="C278" s="0" t="s">
        <v>7008</v>
      </c>
      <c r="D278" s="0" t="s">
        <v>7007</v>
      </c>
      <c r="E278" s="0" t="s">
        <v>7008</v>
      </c>
      <c r="F278" s="0" t="s">
        <v>6249</v>
      </c>
      <c r="G278" s="0" t="s">
        <v>7009</v>
      </c>
    </row>
    <row customHeight="1" ht="11.25">
      <c r="A279" s="0" t="s">
        <v>14</v>
      </c>
      <c r="B279" s="0" t="s">
        <v>7007</v>
      </c>
      <c r="C279" s="0" t="s">
        <v>7008</v>
      </c>
      <c r="D279" s="0" t="s">
        <v>7010</v>
      </c>
      <c r="E279" s="0" t="s">
        <v>7011</v>
      </c>
      <c r="F279" s="0" t="s">
        <v>6255</v>
      </c>
      <c r="G279" s="0" t="s">
        <v>7012</v>
      </c>
    </row>
    <row customHeight="1" ht="11.25">
      <c r="A280" s="0" t="s">
        <v>14</v>
      </c>
      <c r="B280" s="0" t="s">
        <v>7007</v>
      </c>
      <c r="C280" s="0" t="s">
        <v>7008</v>
      </c>
      <c r="D280" s="0" t="s">
        <v>7013</v>
      </c>
      <c r="E280" s="0" t="s">
        <v>7014</v>
      </c>
      <c r="F280" s="0" t="s">
        <v>6258</v>
      </c>
      <c r="G280" s="0" t="s">
        <v>7015</v>
      </c>
    </row>
    <row customHeight="1" ht="11.25">
      <c r="A281" s="0" t="s">
        <v>14</v>
      </c>
      <c r="B281" s="0" t="s">
        <v>7007</v>
      </c>
      <c r="C281" s="0" t="s">
        <v>7008</v>
      </c>
      <c r="D281" s="0" t="s">
        <v>7016</v>
      </c>
      <c r="E281" s="0" t="s">
        <v>7017</v>
      </c>
      <c r="F281" s="0" t="s">
        <v>6258</v>
      </c>
      <c r="G281" s="0" t="s">
        <v>7018</v>
      </c>
    </row>
    <row customHeight="1" ht="11.25">
      <c r="A282" s="0" t="s">
        <v>14</v>
      </c>
      <c r="B282" s="0" t="s">
        <v>7007</v>
      </c>
      <c r="C282" s="0" t="s">
        <v>7008</v>
      </c>
      <c r="D282" s="0" t="s">
        <v>6735</v>
      </c>
      <c r="E282" s="0" t="s">
        <v>7019</v>
      </c>
      <c r="F282" s="0" t="s">
        <v>6258</v>
      </c>
      <c r="G282" s="0" t="s">
        <v>7020</v>
      </c>
    </row>
    <row customHeight="1" ht="11.25">
      <c r="A283" s="0" t="s">
        <v>14</v>
      </c>
      <c r="B283" s="0" t="s">
        <v>7021</v>
      </c>
      <c r="C283" s="0" t="s">
        <v>7022</v>
      </c>
      <c r="D283" s="0" t="s">
        <v>7021</v>
      </c>
      <c r="E283" s="0" t="s">
        <v>7022</v>
      </c>
      <c r="F283" s="0" t="s">
        <v>6249</v>
      </c>
      <c r="G283" s="0" t="s">
        <v>7023</v>
      </c>
    </row>
    <row customHeight="1" ht="11.25">
      <c r="A284" s="0" t="s">
        <v>14</v>
      </c>
      <c r="B284" s="0" t="s">
        <v>7021</v>
      </c>
      <c r="C284" s="0" t="s">
        <v>7022</v>
      </c>
      <c r="D284" s="0" t="s">
        <v>7024</v>
      </c>
      <c r="E284" s="0" t="s">
        <v>7025</v>
      </c>
      <c r="F284" s="0" t="s">
        <v>6255</v>
      </c>
      <c r="G284" s="0" t="s">
        <v>7026</v>
      </c>
    </row>
    <row customHeight="1" ht="11.25">
      <c r="A285" s="0" t="s">
        <v>14</v>
      </c>
      <c r="B285" s="0" t="s">
        <v>7021</v>
      </c>
      <c r="C285" s="0" t="s">
        <v>7022</v>
      </c>
      <c r="D285" s="0" t="s">
        <v>7027</v>
      </c>
      <c r="E285" s="0" t="s">
        <v>7028</v>
      </c>
      <c r="F285" s="0" t="s">
        <v>6255</v>
      </c>
      <c r="G285" s="0" t="s">
        <v>7029</v>
      </c>
    </row>
    <row customHeight="1" ht="11.25">
      <c r="A286" s="0" t="s">
        <v>14</v>
      </c>
      <c r="B286" s="0" t="s">
        <v>7021</v>
      </c>
      <c r="C286" s="0" t="s">
        <v>7022</v>
      </c>
      <c r="D286" s="0" t="s">
        <v>6992</v>
      </c>
      <c r="E286" s="0" t="s">
        <v>7030</v>
      </c>
      <c r="F286" s="0" t="s">
        <v>6258</v>
      </c>
      <c r="G286" s="0" t="s">
        <v>7031</v>
      </c>
    </row>
    <row customHeight="1" ht="11.25">
      <c r="A287" s="0" t="s">
        <v>14</v>
      </c>
      <c r="B287" s="0" t="s">
        <v>7021</v>
      </c>
      <c r="C287" s="0" t="s">
        <v>7022</v>
      </c>
      <c r="D287" s="0" t="s">
        <v>7032</v>
      </c>
      <c r="E287" s="0" t="s">
        <v>7033</v>
      </c>
      <c r="F287" s="0" t="s">
        <v>6258</v>
      </c>
      <c r="G287" s="0" t="s">
        <v>7034</v>
      </c>
    </row>
    <row customHeight="1" ht="11.25">
      <c r="A288" s="0" t="s">
        <v>14</v>
      </c>
      <c r="B288" s="0" t="s">
        <v>7021</v>
      </c>
      <c r="C288" s="0" t="s">
        <v>7022</v>
      </c>
      <c r="D288" s="0" t="s">
        <v>7035</v>
      </c>
      <c r="E288" s="0" t="s">
        <v>7036</v>
      </c>
      <c r="F288" s="0" t="s">
        <v>6258</v>
      </c>
      <c r="G288" s="0" t="s">
        <v>7037</v>
      </c>
    </row>
    <row customHeight="1" ht="11.25">
      <c r="A289" s="0" t="s">
        <v>14</v>
      </c>
      <c r="B289" s="0" t="s">
        <v>7021</v>
      </c>
      <c r="C289" s="0" t="s">
        <v>7022</v>
      </c>
      <c r="D289" s="0" t="s">
        <v>7038</v>
      </c>
      <c r="E289" s="0" t="s">
        <v>7039</v>
      </c>
      <c r="F289" s="0" t="s">
        <v>6258</v>
      </c>
      <c r="G289" s="0" t="s">
        <v>7040</v>
      </c>
    </row>
    <row customHeight="1" ht="11.25">
      <c r="A290" s="0" t="s">
        <v>14</v>
      </c>
      <c r="B290" s="0" t="s">
        <v>7021</v>
      </c>
      <c r="C290" s="0" t="s">
        <v>7022</v>
      </c>
      <c r="D290" s="0" t="s">
        <v>7041</v>
      </c>
      <c r="E290" s="0" t="s">
        <v>7042</v>
      </c>
      <c r="F290" s="0" t="s">
        <v>6258</v>
      </c>
      <c r="G290" s="0" t="s">
        <v>7043</v>
      </c>
    </row>
    <row customHeight="1" ht="11.25">
      <c r="A291" s="0" t="s">
        <v>14</v>
      </c>
      <c r="B291" s="0" t="s">
        <v>7044</v>
      </c>
      <c r="C291" s="0" t="s">
        <v>7045</v>
      </c>
      <c r="D291" s="0" t="s">
        <v>7044</v>
      </c>
      <c r="E291" s="0" t="s">
        <v>7045</v>
      </c>
      <c r="F291" s="0" t="s">
        <v>6244</v>
      </c>
      <c r="G291" s="0" t="s">
        <v>7046</v>
      </c>
    </row>
    <row customHeight="1" ht="11.25">
      <c r="A292" s="0" t="s">
        <v>14</v>
      </c>
      <c r="B292" s="0" t="s">
        <v>7047</v>
      </c>
      <c r="C292" s="0" t="s">
        <v>7048</v>
      </c>
      <c r="D292" s="0" t="s">
        <v>7047</v>
      </c>
      <c r="E292" s="0" t="s">
        <v>7048</v>
      </c>
      <c r="F292" s="0" t="s">
        <v>6249</v>
      </c>
      <c r="G292" s="0" t="s">
        <v>7049</v>
      </c>
    </row>
    <row customHeight="1" ht="11.25">
      <c r="A293" s="0" t="s">
        <v>14</v>
      </c>
      <c r="B293" s="0" t="s">
        <v>7047</v>
      </c>
      <c r="C293" s="0" t="s">
        <v>7048</v>
      </c>
      <c r="D293" s="0" t="s">
        <v>7050</v>
      </c>
      <c r="E293" s="0" t="s">
        <v>7051</v>
      </c>
      <c r="F293" s="0" t="s">
        <v>6255</v>
      </c>
      <c r="G293" s="0" t="s">
        <v>7052</v>
      </c>
    </row>
    <row customHeight="1" ht="11.25">
      <c r="A294" s="0" t="s">
        <v>14</v>
      </c>
      <c r="B294" s="0" t="s">
        <v>7047</v>
      </c>
      <c r="C294" s="0" t="s">
        <v>7048</v>
      </c>
      <c r="D294" s="0" t="s">
        <v>7053</v>
      </c>
      <c r="E294" s="0" t="s">
        <v>7054</v>
      </c>
      <c r="F294" s="0" t="s">
        <v>6255</v>
      </c>
      <c r="G294" s="0" t="s">
        <v>7055</v>
      </c>
    </row>
    <row customHeight="1" ht="11.25">
      <c r="A295" s="0" t="s">
        <v>14</v>
      </c>
      <c r="B295" s="0" t="s">
        <v>7047</v>
      </c>
      <c r="C295" s="0" t="s">
        <v>7048</v>
      </c>
      <c r="D295" s="0" t="s">
        <v>7056</v>
      </c>
      <c r="E295" s="0" t="s">
        <v>7057</v>
      </c>
      <c r="F295" s="0" t="s">
        <v>6255</v>
      </c>
      <c r="G295" s="0" t="s">
        <v>7058</v>
      </c>
    </row>
    <row customHeight="1" ht="11.25">
      <c r="A296" s="0" t="s">
        <v>14</v>
      </c>
      <c r="B296" s="0" t="s">
        <v>7047</v>
      </c>
      <c r="C296" s="0" t="s">
        <v>7048</v>
      </c>
      <c r="D296" s="0" t="s">
        <v>7059</v>
      </c>
      <c r="E296" s="0" t="s">
        <v>7060</v>
      </c>
      <c r="F296" s="0" t="s">
        <v>6255</v>
      </c>
      <c r="G296" s="0" t="s">
        <v>7061</v>
      </c>
    </row>
    <row customHeight="1" ht="11.25">
      <c r="A297" s="0" t="s">
        <v>14</v>
      </c>
      <c r="B297" s="0" t="s">
        <v>7047</v>
      </c>
      <c r="C297" s="0" t="s">
        <v>7048</v>
      </c>
      <c r="D297" s="0" t="s">
        <v>7062</v>
      </c>
      <c r="E297" s="0" t="s">
        <v>7063</v>
      </c>
      <c r="F297" s="0" t="s">
        <v>6252</v>
      </c>
      <c r="G297" s="0" t="s">
        <v>7064</v>
      </c>
    </row>
    <row customHeight="1" ht="11.25">
      <c r="A298" s="0" t="s">
        <v>14</v>
      </c>
      <c r="B298" s="0" t="s">
        <v>7047</v>
      </c>
      <c r="C298" s="0" t="s">
        <v>7048</v>
      </c>
      <c r="D298" s="0" t="s">
        <v>7065</v>
      </c>
      <c r="E298" s="0" t="s">
        <v>7066</v>
      </c>
      <c r="F298" s="0" t="s">
        <v>6258</v>
      </c>
      <c r="G298" s="0" t="s">
        <v>7067</v>
      </c>
    </row>
    <row customHeight="1" ht="11.25">
      <c r="A299" s="0" t="s">
        <v>14</v>
      </c>
      <c r="B299" s="0" t="s">
        <v>7047</v>
      </c>
      <c r="C299" s="0" t="s">
        <v>7048</v>
      </c>
      <c r="D299" s="0" t="s">
        <v>7068</v>
      </c>
      <c r="E299" s="0" t="s">
        <v>7069</v>
      </c>
      <c r="F299" s="0" t="s">
        <v>6258</v>
      </c>
      <c r="G299" s="0" t="s">
        <v>7070</v>
      </c>
    </row>
    <row customHeight="1" ht="11.25">
      <c r="A300" s="0" t="s">
        <v>14</v>
      </c>
      <c r="B300" s="0" t="s">
        <v>7047</v>
      </c>
      <c r="C300" s="0" t="s">
        <v>7048</v>
      </c>
      <c r="D300" s="0" t="s">
        <v>7071</v>
      </c>
      <c r="E300" s="0" t="s">
        <v>7072</v>
      </c>
      <c r="F300" s="0" t="s">
        <v>6258</v>
      </c>
      <c r="G300" s="0" t="s">
        <v>7073</v>
      </c>
    </row>
    <row customHeight="1" ht="11.25">
      <c r="A301" s="0" t="s">
        <v>14</v>
      </c>
      <c r="B301" s="0" t="s">
        <v>7047</v>
      </c>
      <c r="C301" s="0" t="s">
        <v>7048</v>
      </c>
      <c r="D301" s="0" t="s">
        <v>7074</v>
      </c>
      <c r="E301" s="0" t="s">
        <v>7075</v>
      </c>
      <c r="F301" s="0" t="s">
        <v>6258</v>
      </c>
      <c r="G301" s="0" t="s">
        <v>7076</v>
      </c>
    </row>
    <row customHeight="1" ht="11.25">
      <c r="A302" s="0" t="s">
        <v>14</v>
      </c>
      <c r="B302" s="0" t="s">
        <v>7047</v>
      </c>
      <c r="C302" s="0" t="s">
        <v>7048</v>
      </c>
      <c r="D302" s="0" t="s">
        <v>7077</v>
      </c>
      <c r="E302" s="0" t="s">
        <v>7078</v>
      </c>
      <c r="F302" s="0" t="s">
        <v>6258</v>
      </c>
      <c r="G302" s="0" t="s">
        <v>7079</v>
      </c>
    </row>
    <row customHeight="1" ht="11.25">
      <c r="A303" s="0" t="s">
        <v>14</v>
      </c>
      <c r="B303" s="0" t="s">
        <v>7047</v>
      </c>
      <c r="C303" s="0" t="s">
        <v>7048</v>
      </c>
      <c r="D303" s="0" t="s">
        <v>7080</v>
      </c>
      <c r="E303" s="0" t="s">
        <v>7081</v>
      </c>
      <c r="F303" s="0" t="s">
        <v>6258</v>
      </c>
      <c r="G303" s="0" t="s">
        <v>7082</v>
      </c>
    </row>
    <row customHeight="1" ht="11.25">
      <c r="A304" s="0" t="s">
        <v>14</v>
      </c>
      <c r="B304" s="0" t="s">
        <v>7083</v>
      </c>
      <c r="C304" s="0" t="s">
        <v>7084</v>
      </c>
      <c r="D304" s="0" t="s">
        <v>7083</v>
      </c>
      <c r="E304" s="0" t="s">
        <v>7084</v>
      </c>
      <c r="F304" s="0" t="s">
        <v>6244</v>
      </c>
      <c r="G304" s="0" t="s">
        <v>7085</v>
      </c>
    </row>
    <row customHeight="1" ht="11.25">
      <c r="A305" s="0" t="s">
        <v>14</v>
      </c>
      <c r="B305" s="0" t="s">
        <v>7086</v>
      </c>
      <c r="C305" s="0" t="s">
        <v>7087</v>
      </c>
      <c r="D305" s="0" t="s">
        <v>7086</v>
      </c>
      <c r="E305" s="0" t="s">
        <v>7087</v>
      </c>
      <c r="F305" s="0" t="s">
        <v>6249</v>
      </c>
      <c r="G305" s="0" t="s">
        <v>7088</v>
      </c>
    </row>
    <row customHeight="1" ht="11.25">
      <c r="A306" s="0" t="s">
        <v>14</v>
      </c>
      <c r="B306" s="0" t="s">
        <v>7086</v>
      </c>
      <c r="C306" s="0" t="s">
        <v>7087</v>
      </c>
      <c r="D306" s="0" t="s">
        <v>7089</v>
      </c>
      <c r="E306" s="0" t="s">
        <v>7090</v>
      </c>
      <c r="F306" s="0" t="s">
        <v>6255</v>
      </c>
      <c r="G306" s="0" t="s">
        <v>7091</v>
      </c>
    </row>
    <row customHeight="1" ht="11.25">
      <c r="A307" s="0" t="s">
        <v>14</v>
      </c>
      <c r="B307" s="0" t="s">
        <v>7086</v>
      </c>
      <c r="C307" s="0" t="s">
        <v>7087</v>
      </c>
      <c r="D307" s="0" t="s">
        <v>7092</v>
      </c>
      <c r="E307" s="0" t="s">
        <v>7093</v>
      </c>
      <c r="F307" s="0" t="s">
        <v>6255</v>
      </c>
      <c r="G307" s="0" t="s">
        <v>7094</v>
      </c>
    </row>
    <row customHeight="1" ht="11.25">
      <c r="A308" s="0" t="s">
        <v>14</v>
      </c>
      <c r="B308" s="0" t="s">
        <v>7086</v>
      </c>
      <c r="C308" s="0" t="s">
        <v>7087</v>
      </c>
      <c r="D308" s="0" t="s">
        <v>7095</v>
      </c>
      <c r="E308" s="0" t="s">
        <v>7096</v>
      </c>
      <c r="F308" s="0" t="s">
        <v>6255</v>
      </c>
      <c r="G308" s="0" t="s">
        <v>7097</v>
      </c>
    </row>
    <row customHeight="1" ht="11.25">
      <c r="A309" s="0" t="s">
        <v>14</v>
      </c>
      <c r="B309" s="0" t="s">
        <v>7086</v>
      </c>
      <c r="C309" s="0" t="s">
        <v>7087</v>
      </c>
      <c r="D309" s="0" t="s">
        <v>7098</v>
      </c>
      <c r="E309" s="0" t="s">
        <v>7099</v>
      </c>
      <c r="F309" s="0" t="s">
        <v>6252</v>
      </c>
      <c r="G309" s="0" t="s">
        <v>7100</v>
      </c>
    </row>
    <row customHeight="1" ht="11.25">
      <c r="A310" s="0" t="s">
        <v>14</v>
      </c>
      <c r="B310" s="0" t="s">
        <v>7086</v>
      </c>
      <c r="C310" s="0" t="s">
        <v>7087</v>
      </c>
      <c r="D310" s="0" t="s">
        <v>7101</v>
      </c>
      <c r="E310" s="0" t="s">
        <v>7102</v>
      </c>
      <c r="F310" s="0" t="s">
        <v>6258</v>
      </c>
      <c r="G310" s="0" t="s">
        <v>7103</v>
      </c>
    </row>
    <row customHeight="1" ht="11.25">
      <c r="A311" s="0" t="s">
        <v>14</v>
      </c>
      <c r="B311" s="0" t="s">
        <v>7086</v>
      </c>
      <c r="C311" s="0" t="s">
        <v>7087</v>
      </c>
      <c r="D311" s="0" t="s">
        <v>7104</v>
      </c>
      <c r="E311" s="0" t="s">
        <v>7105</v>
      </c>
      <c r="F311" s="0" t="s">
        <v>6258</v>
      </c>
      <c r="G311" s="0" t="s">
        <v>7106</v>
      </c>
    </row>
    <row customHeight="1" ht="11.25">
      <c r="A312" s="0" t="s">
        <v>14</v>
      </c>
      <c r="B312" s="0" t="s">
        <v>7086</v>
      </c>
      <c r="C312" s="0" t="s">
        <v>7087</v>
      </c>
      <c r="D312" s="0" t="s">
        <v>7107</v>
      </c>
      <c r="E312" s="0" t="s">
        <v>7108</v>
      </c>
      <c r="F312" s="0" t="s">
        <v>6258</v>
      </c>
      <c r="G312" s="0" t="s">
        <v>7109</v>
      </c>
    </row>
    <row customHeight="1" ht="11.25">
      <c r="A313" s="0" t="s">
        <v>14</v>
      </c>
      <c r="B313" s="0" t="s">
        <v>7110</v>
      </c>
      <c r="C313" s="0" t="s">
        <v>7111</v>
      </c>
      <c r="D313" s="0" t="s">
        <v>7110</v>
      </c>
      <c r="E313" s="0" t="s">
        <v>7111</v>
      </c>
      <c r="F313" s="0" t="s">
        <v>6244</v>
      </c>
      <c r="G313" s="0" t="s">
        <v>7112</v>
      </c>
    </row>
    <row customHeight="1" ht="11.25">
      <c r="A314" s="0" t="s">
        <v>14</v>
      </c>
      <c r="B314" s="0" t="s">
        <v>7113</v>
      </c>
      <c r="C314" s="0" t="s">
        <v>7114</v>
      </c>
      <c r="D314" s="0" t="s">
        <v>7115</v>
      </c>
      <c r="E314" s="0" t="s">
        <v>7116</v>
      </c>
      <c r="F314" s="0" t="s">
        <v>6258</v>
      </c>
      <c r="G314" s="0" t="s">
        <v>7117</v>
      </c>
    </row>
    <row customHeight="1" ht="11.25">
      <c r="A315" s="0" t="s">
        <v>14</v>
      </c>
      <c r="B315" s="0" t="s">
        <v>7113</v>
      </c>
      <c r="C315" s="0" t="s">
        <v>7114</v>
      </c>
      <c r="D315" s="0" t="s">
        <v>7113</v>
      </c>
      <c r="E315" s="0" t="s">
        <v>7114</v>
      </c>
      <c r="F315" s="0" t="s">
        <v>6249</v>
      </c>
      <c r="G315" s="0" t="s">
        <v>7118</v>
      </c>
    </row>
    <row customHeight="1" ht="11.25">
      <c r="A316" s="0" t="s">
        <v>14</v>
      </c>
      <c r="B316" s="0" t="s">
        <v>7113</v>
      </c>
      <c r="C316" s="0" t="s">
        <v>7114</v>
      </c>
      <c r="D316" s="0" t="s">
        <v>7119</v>
      </c>
      <c r="E316" s="0" t="s">
        <v>7120</v>
      </c>
      <c r="F316" s="0" t="s">
        <v>6255</v>
      </c>
      <c r="G316" s="0" t="s">
        <v>7121</v>
      </c>
    </row>
    <row customHeight="1" ht="11.25">
      <c r="A317" s="0" t="s">
        <v>14</v>
      </c>
      <c r="B317" s="0" t="s">
        <v>7113</v>
      </c>
      <c r="C317" s="0" t="s">
        <v>7114</v>
      </c>
      <c r="D317" s="0" t="s">
        <v>7122</v>
      </c>
      <c r="E317" s="0" t="s">
        <v>7123</v>
      </c>
      <c r="F317" s="0" t="s">
        <v>6255</v>
      </c>
      <c r="G317" s="0" t="s">
        <v>7124</v>
      </c>
    </row>
    <row customHeight="1" ht="11.25">
      <c r="A318" s="0" t="s">
        <v>14</v>
      </c>
      <c r="B318" s="0" t="s">
        <v>7113</v>
      </c>
      <c r="C318" s="0" t="s">
        <v>7114</v>
      </c>
      <c r="D318" s="0" t="s">
        <v>7125</v>
      </c>
      <c r="E318" s="0" t="s">
        <v>7126</v>
      </c>
      <c r="F318" s="0" t="s">
        <v>6255</v>
      </c>
      <c r="G318" s="0" t="s">
        <v>7127</v>
      </c>
    </row>
    <row customHeight="1" ht="11.25">
      <c r="A319" s="0" t="s">
        <v>14</v>
      </c>
      <c r="B319" s="0" t="s">
        <v>7113</v>
      </c>
      <c r="C319" s="0" t="s">
        <v>7114</v>
      </c>
      <c r="D319" s="0" t="s">
        <v>7128</v>
      </c>
      <c r="E319" s="0" t="s">
        <v>7129</v>
      </c>
      <c r="F319" s="0" t="s">
        <v>6252</v>
      </c>
      <c r="G319" s="0" t="s">
        <v>7130</v>
      </c>
    </row>
    <row customHeight="1" ht="11.25">
      <c r="A320" s="0" t="s">
        <v>14</v>
      </c>
      <c r="B320" s="0" t="s">
        <v>7113</v>
      </c>
      <c r="C320" s="0" t="s">
        <v>7114</v>
      </c>
      <c r="D320" s="0" t="s">
        <v>7131</v>
      </c>
      <c r="E320" s="0" t="s">
        <v>7132</v>
      </c>
      <c r="F320" s="0" t="s">
        <v>6258</v>
      </c>
      <c r="G320" s="0" t="s">
        <v>7133</v>
      </c>
    </row>
    <row customHeight="1" ht="11.25">
      <c r="A321" s="0" t="s">
        <v>14</v>
      </c>
      <c r="B321" s="0" t="s">
        <v>7113</v>
      </c>
      <c r="C321" s="0" t="s">
        <v>7114</v>
      </c>
      <c r="D321" s="0" t="s">
        <v>6351</v>
      </c>
      <c r="E321" s="0" t="s">
        <v>7134</v>
      </c>
      <c r="F321" s="0" t="s">
        <v>6258</v>
      </c>
      <c r="G321" s="0" t="s">
        <v>7135</v>
      </c>
    </row>
    <row customHeight="1" ht="11.25">
      <c r="A322" s="0" t="s">
        <v>14</v>
      </c>
      <c r="B322" s="0" t="s">
        <v>7113</v>
      </c>
      <c r="C322" s="0" t="s">
        <v>7114</v>
      </c>
      <c r="D322" s="0" t="s">
        <v>7136</v>
      </c>
      <c r="E322" s="0" t="s">
        <v>7137</v>
      </c>
      <c r="F322" s="0" t="s">
        <v>6258</v>
      </c>
      <c r="G322" s="0" t="s">
        <v>7138</v>
      </c>
    </row>
    <row customHeight="1" ht="11.25">
      <c r="A323" s="0" t="s">
        <v>14</v>
      </c>
      <c r="B323" s="0" t="s">
        <v>7139</v>
      </c>
      <c r="C323" s="0" t="s">
        <v>7140</v>
      </c>
      <c r="D323" s="0" t="s">
        <v>7139</v>
      </c>
      <c r="E323" s="0" t="s">
        <v>7140</v>
      </c>
      <c r="F323" s="0" t="s">
        <v>6244</v>
      </c>
      <c r="G323" s="0" t="s">
        <v>7141</v>
      </c>
    </row>
    <row customHeight="1" ht="11.25">
      <c r="A324" s="0" t="s">
        <v>14</v>
      </c>
      <c r="B324" s="0" t="s">
        <v>7142</v>
      </c>
      <c r="C324" s="0" t="s">
        <v>7143</v>
      </c>
      <c r="D324" s="0" t="s">
        <v>7142</v>
      </c>
      <c r="E324" s="0" t="s">
        <v>7143</v>
      </c>
      <c r="F324" s="0" t="s">
        <v>6249</v>
      </c>
      <c r="G324" s="0" t="s">
        <v>7144</v>
      </c>
    </row>
    <row customHeight="1" ht="11.25">
      <c r="A325" s="0" t="s">
        <v>14</v>
      </c>
      <c r="B325" s="0" t="s">
        <v>7142</v>
      </c>
      <c r="C325" s="0" t="s">
        <v>7143</v>
      </c>
      <c r="D325" s="0" t="s">
        <v>7145</v>
      </c>
      <c r="E325" s="0" t="s">
        <v>7146</v>
      </c>
      <c r="F325" s="0" t="s">
        <v>6255</v>
      </c>
      <c r="G325" s="0" t="s">
        <v>7147</v>
      </c>
    </row>
    <row customHeight="1" ht="11.25">
      <c r="A326" s="0" t="s">
        <v>14</v>
      </c>
      <c r="B326" s="0" t="s">
        <v>7142</v>
      </c>
      <c r="C326" s="0" t="s">
        <v>7143</v>
      </c>
      <c r="D326" s="0" t="s">
        <v>7148</v>
      </c>
      <c r="E326" s="0" t="s">
        <v>7149</v>
      </c>
      <c r="F326" s="0" t="s">
        <v>6252</v>
      </c>
      <c r="G326" s="0" t="s">
        <v>7150</v>
      </c>
    </row>
    <row customHeight="1" ht="11.25">
      <c r="A327" s="0" t="s">
        <v>14</v>
      </c>
      <c r="B327" s="0" t="s">
        <v>7142</v>
      </c>
      <c r="C327" s="0" t="s">
        <v>7143</v>
      </c>
      <c r="D327" s="0" t="s">
        <v>7151</v>
      </c>
      <c r="E327" s="0" t="s">
        <v>7152</v>
      </c>
      <c r="F327" s="0" t="s">
        <v>6258</v>
      </c>
      <c r="G327" s="0" t="s">
        <v>7153</v>
      </c>
    </row>
    <row customHeight="1" ht="11.25">
      <c r="A328" s="0" t="s">
        <v>14</v>
      </c>
      <c r="B328" s="0" t="s">
        <v>7142</v>
      </c>
      <c r="C328" s="0" t="s">
        <v>7143</v>
      </c>
      <c r="D328" s="0" t="s">
        <v>7154</v>
      </c>
      <c r="E328" s="0" t="s">
        <v>7155</v>
      </c>
      <c r="F328" s="0" t="s">
        <v>6258</v>
      </c>
      <c r="G328" s="0" t="s">
        <v>7156</v>
      </c>
    </row>
    <row customHeight="1" ht="11.25">
      <c r="A329" s="0" t="s">
        <v>14</v>
      </c>
      <c r="B329" s="0" t="s">
        <v>7142</v>
      </c>
      <c r="C329" s="0" t="s">
        <v>7143</v>
      </c>
      <c r="D329" s="0" t="s">
        <v>7157</v>
      </c>
      <c r="E329" s="0" t="s">
        <v>7158</v>
      </c>
      <c r="F329" s="0" t="s">
        <v>6258</v>
      </c>
      <c r="G329" s="0" t="s">
        <v>7159</v>
      </c>
    </row>
    <row customHeight="1" ht="11.25">
      <c r="A330" s="0" t="s">
        <v>14</v>
      </c>
      <c r="B330" s="0" t="s">
        <v>99</v>
      </c>
      <c r="C330" s="0" t="s">
        <v>100</v>
      </c>
      <c r="D330" s="0" t="s">
        <v>99</v>
      </c>
      <c r="E330" s="0" t="s">
        <v>100</v>
      </c>
      <c r="F330" s="0" t="s">
        <v>6244</v>
      </c>
      <c r="G330" s="0" t="s">
        <v>98</v>
      </c>
    </row>
    <row customHeight="1" ht="11.25">
      <c r="A331" s="0" t="s">
        <v>14</v>
      </c>
      <c r="B331" s="0" t="s">
        <v>7160</v>
      </c>
      <c r="C331" s="0" t="s">
        <v>7161</v>
      </c>
      <c r="D331" s="0" t="s">
        <v>7160</v>
      </c>
      <c r="E331" s="0" t="s">
        <v>7161</v>
      </c>
      <c r="F331" s="0" t="s">
        <v>6249</v>
      </c>
      <c r="G331" s="0" t="s">
        <v>7162</v>
      </c>
    </row>
    <row customHeight="1" ht="11.25">
      <c r="A332" s="0" t="s">
        <v>14</v>
      </c>
      <c r="B332" s="0" t="s">
        <v>7160</v>
      </c>
      <c r="C332" s="0" t="s">
        <v>7161</v>
      </c>
      <c r="D332" s="0" t="s">
        <v>7163</v>
      </c>
      <c r="E332" s="0" t="s">
        <v>7164</v>
      </c>
      <c r="F332" s="0" t="s">
        <v>6255</v>
      </c>
      <c r="G332" s="0" t="s">
        <v>7165</v>
      </c>
    </row>
    <row customHeight="1" ht="11.25">
      <c r="A333" s="0" t="s">
        <v>14</v>
      </c>
      <c r="B333" s="0" t="s">
        <v>7160</v>
      </c>
      <c r="C333" s="0" t="s">
        <v>7161</v>
      </c>
      <c r="D333" s="0" t="s">
        <v>7166</v>
      </c>
      <c r="E333" s="0" t="s">
        <v>7167</v>
      </c>
      <c r="F333" s="0" t="s">
        <v>6255</v>
      </c>
      <c r="G333" s="0" t="s">
        <v>7168</v>
      </c>
    </row>
    <row customHeight="1" ht="11.25">
      <c r="A334" s="0" t="s">
        <v>14</v>
      </c>
      <c r="B334" s="0" t="s">
        <v>7160</v>
      </c>
      <c r="C334" s="0" t="s">
        <v>7161</v>
      </c>
      <c r="D334" s="0" t="s">
        <v>7169</v>
      </c>
      <c r="E334" s="0" t="s">
        <v>7170</v>
      </c>
      <c r="F334" s="0" t="s">
        <v>6252</v>
      </c>
      <c r="G334" s="0" t="s">
        <v>7171</v>
      </c>
    </row>
    <row customHeight="1" ht="11.25">
      <c r="A335" s="0" t="s">
        <v>14</v>
      </c>
      <c r="B335" s="0" t="s">
        <v>7160</v>
      </c>
      <c r="C335" s="0" t="s">
        <v>7161</v>
      </c>
      <c r="D335" s="0" t="s">
        <v>7172</v>
      </c>
      <c r="E335" s="0" t="s">
        <v>7173</v>
      </c>
      <c r="F335" s="0" t="s">
        <v>6258</v>
      </c>
      <c r="G335" s="0" t="s">
        <v>7174</v>
      </c>
    </row>
    <row customHeight="1" ht="11.25">
      <c r="A336" s="0" t="s">
        <v>14</v>
      </c>
      <c r="B336" s="0" t="s">
        <v>7160</v>
      </c>
      <c r="C336" s="0" t="s">
        <v>7161</v>
      </c>
      <c r="D336" s="0" t="s">
        <v>7175</v>
      </c>
      <c r="E336" s="0" t="s">
        <v>7176</v>
      </c>
      <c r="F336" s="0" t="s">
        <v>6258</v>
      </c>
      <c r="G336" s="0" t="s">
        <v>7177</v>
      </c>
    </row>
    <row customHeight="1" ht="11.25">
      <c r="A337" s="0" t="s">
        <v>14</v>
      </c>
      <c r="B337" s="0" t="s">
        <v>7160</v>
      </c>
      <c r="C337" s="0" t="s">
        <v>7161</v>
      </c>
      <c r="D337" s="0" t="s">
        <v>7178</v>
      </c>
      <c r="E337" s="0" t="s">
        <v>7179</v>
      </c>
      <c r="F337" s="0" t="s">
        <v>6258</v>
      </c>
      <c r="G337" s="0" t="s">
        <v>7180</v>
      </c>
    </row>
    <row customHeight="1" ht="11.25">
      <c r="A338" s="0" t="s">
        <v>14</v>
      </c>
      <c r="B338" s="0" t="s">
        <v>7160</v>
      </c>
      <c r="C338" s="0" t="s">
        <v>7161</v>
      </c>
      <c r="D338" s="0" t="s">
        <v>7181</v>
      </c>
      <c r="E338" s="0" t="s">
        <v>7182</v>
      </c>
      <c r="F338" s="0" t="s">
        <v>6258</v>
      </c>
      <c r="G338" s="0" t="s">
        <v>7183</v>
      </c>
    </row>
    <row customHeight="1" ht="11.25">
      <c r="A339" s="0" t="s">
        <v>14</v>
      </c>
      <c r="B339" s="0" t="s">
        <v>7184</v>
      </c>
      <c r="C339" s="0" t="s">
        <v>7185</v>
      </c>
      <c r="D339" s="0" t="s">
        <v>7184</v>
      </c>
      <c r="E339" s="0" t="s">
        <v>7185</v>
      </c>
      <c r="F339" s="0" t="s">
        <v>6249</v>
      </c>
      <c r="G339" s="0" t="s">
        <v>7186</v>
      </c>
    </row>
    <row customHeight="1" ht="11.25">
      <c r="A340" s="0" t="s">
        <v>14</v>
      </c>
      <c r="B340" s="0" t="s">
        <v>7184</v>
      </c>
      <c r="C340" s="0" t="s">
        <v>7185</v>
      </c>
      <c r="D340" s="0" t="s">
        <v>7187</v>
      </c>
      <c r="E340" s="0" t="s">
        <v>7188</v>
      </c>
      <c r="F340" s="0" t="s">
        <v>6255</v>
      </c>
      <c r="G340" s="0" t="s">
        <v>7189</v>
      </c>
    </row>
    <row customHeight="1" ht="11.25">
      <c r="A341" s="0" t="s">
        <v>14</v>
      </c>
      <c r="B341" s="0" t="s">
        <v>7184</v>
      </c>
      <c r="C341" s="0" t="s">
        <v>7185</v>
      </c>
      <c r="D341" s="0" t="s">
        <v>6317</v>
      </c>
      <c r="E341" s="0" t="s">
        <v>7190</v>
      </c>
      <c r="F341" s="0" t="s">
        <v>6258</v>
      </c>
      <c r="G341" s="0" t="s">
        <v>7191</v>
      </c>
    </row>
    <row customHeight="1" ht="11.25">
      <c r="A342" s="0" t="s">
        <v>14</v>
      </c>
      <c r="B342" s="0" t="s">
        <v>7184</v>
      </c>
      <c r="C342" s="0" t="s">
        <v>7185</v>
      </c>
      <c r="D342" s="0" t="s">
        <v>7192</v>
      </c>
      <c r="E342" s="0" t="s">
        <v>7193</v>
      </c>
      <c r="F342" s="0" t="s">
        <v>6258</v>
      </c>
      <c r="G342" s="0" t="s">
        <v>7194</v>
      </c>
    </row>
    <row customHeight="1" ht="11.25">
      <c r="A343" s="0" t="s">
        <v>14</v>
      </c>
      <c r="B343" s="0" t="s">
        <v>7184</v>
      </c>
      <c r="C343" s="0" t="s">
        <v>7185</v>
      </c>
      <c r="D343" s="0" t="s">
        <v>7195</v>
      </c>
      <c r="E343" s="0" t="s">
        <v>7196</v>
      </c>
      <c r="F343" s="0" t="s">
        <v>6258</v>
      </c>
      <c r="G343" s="0" t="s">
        <v>7197</v>
      </c>
    </row>
    <row customHeight="1" ht="11.25">
      <c r="A344" s="0" t="s">
        <v>14</v>
      </c>
      <c r="B344" s="0" t="s">
        <v>7198</v>
      </c>
      <c r="C344" s="0" t="s">
        <v>7199</v>
      </c>
      <c r="D344" s="0" t="s">
        <v>7198</v>
      </c>
      <c r="E344" s="0" t="s">
        <v>7199</v>
      </c>
      <c r="F344" s="0" t="s">
        <v>6244</v>
      </c>
      <c r="G344" s="0" t="s">
        <v>7200</v>
      </c>
    </row>
    <row customHeight="1" ht="11.25">
      <c r="A345" s="0" t="s">
        <v>14</v>
      </c>
      <c r="B345" s="0" t="s">
        <v>7201</v>
      </c>
      <c r="C345" s="0" t="s">
        <v>7202</v>
      </c>
      <c r="D345" s="0" t="s">
        <v>7201</v>
      </c>
      <c r="E345" s="0" t="s">
        <v>7202</v>
      </c>
      <c r="F345" s="0" t="s">
        <v>6249</v>
      </c>
      <c r="G345" s="0" t="s">
        <v>7203</v>
      </c>
    </row>
    <row customHeight="1" ht="11.25">
      <c r="A346" s="0" t="s">
        <v>14</v>
      </c>
      <c r="B346" s="0" t="s">
        <v>7201</v>
      </c>
      <c r="C346" s="0" t="s">
        <v>7202</v>
      </c>
      <c r="D346" s="0" t="s">
        <v>7204</v>
      </c>
      <c r="E346" s="0" t="s">
        <v>7205</v>
      </c>
      <c r="F346" s="0" t="s">
        <v>6255</v>
      </c>
      <c r="G346" s="0" t="s">
        <v>7206</v>
      </c>
    </row>
    <row customHeight="1" ht="11.25">
      <c r="A347" s="0" t="s">
        <v>14</v>
      </c>
      <c r="B347" s="0" t="s">
        <v>7201</v>
      </c>
      <c r="C347" s="0" t="s">
        <v>7202</v>
      </c>
      <c r="D347" s="0" t="s">
        <v>7207</v>
      </c>
      <c r="E347" s="0" t="s">
        <v>7208</v>
      </c>
      <c r="F347" s="0" t="s">
        <v>6255</v>
      </c>
      <c r="G347" s="0" t="s">
        <v>7209</v>
      </c>
    </row>
    <row customHeight="1" ht="11.25">
      <c r="A348" s="0" t="s">
        <v>14</v>
      </c>
      <c r="B348" s="0" t="s">
        <v>7201</v>
      </c>
      <c r="C348" s="0" t="s">
        <v>7202</v>
      </c>
      <c r="D348" s="0" t="s">
        <v>7210</v>
      </c>
      <c r="E348" s="0" t="s">
        <v>7211</v>
      </c>
      <c r="F348" s="0" t="s">
        <v>6255</v>
      </c>
      <c r="G348" s="0" t="s">
        <v>7212</v>
      </c>
    </row>
    <row customHeight="1" ht="11.25">
      <c r="A349" s="0" t="s">
        <v>14</v>
      </c>
      <c r="B349" s="0" t="s">
        <v>7201</v>
      </c>
      <c r="C349" s="0" t="s">
        <v>7202</v>
      </c>
      <c r="D349" s="0" t="s">
        <v>7213</v>
      </c>
      <c r="E349" s="0" t="s">
        <v>7214</v>
      </c>
      <c r="F349" s="0" t="s">
        <v>6255</v>
      </c>
      <c r="G349" s="0" t="s">
        <v>7215</v>
      </c>
    </row>
    <row customHeight="1" ht="11.25">
      <c r="A350" s="0" t="s">
        <v>14</v>
      </c>
      <c r="B350" s="0" t="s">
        <v>7201</v>
      </c>
      <c r="C350" s="0" t="s">
        <v>7202</v>
      </c>
      <c r="D350" s="0" t="s">
        <v>7216</v>
      </c>
      <c r="E350" s="0" t="s">
        <v>7217</v>
      </c>
      <c r="F350" s="0" t="s">
        <v>6252</v>
      </c>
      <c r="G350" s="0" t="s">
        <v>7218</v>
      </c>
    </row>
    <row customHeight="1" ht="11.25">
      <c r="A351" s="0" t="s">
        <v>14</v>
      </c>
      <c r="B351" s="0" t="s">
        <v>7201</v>
      </c>
      <c r="C351" s="0" t="s">
        <v>7202</v>
      </c>
      <c r="D351" s="0" t="s">
        <v>7219</v>
      </c>
      <c r="E351" s="0" t="s">
        <v>7220</v>
      </c>
      <c r="F351" s="0" t="s">
        <v>6258</v>
      </c>
      <c r="G351" s="0" t="s">
        <v>7221</v>
      </c>
    </row>
    <row customHeight="1" ht="11.25">
      <c r="A352" s="0" t="s">
        <v>14</v>
      </c>
      <c r="B352" s="0" t="s">
        <v>7201</v>
      </c>
      <c r="C352" s="0" t="s">
        <v>7202</v>
      </c>
      <c r="D352" s="0" t="s">
        <v>7222</v>
      </c>
      <c r="E352" s="0" t="s">
        <v>7223</v>
      </c>
      <c r="F352" s="0" t="s">
        <v>6258</v>
      </c>
      <c r="G352" s="0" t="s">
        <v>7224</v>
      </c>
    </row>
    <row customHeight="1" ht="11.25">
      <c r="A353" s="0" t="s">
        <v>14</v>
      </c>
      <c r="B353" s="0" t="s">
        <v>7201</v>
      </c>
      <c r="C353" s="0" t="s">
        <v>7202</v>
      </c>
      <c r="D353" s="0" t="s">
        <v>7225</v>
      </c>
      <c r="E353" s="0" t="s">
        <v>7226</v>
      </c>
      <c r="F353" s="0" t="s">
        <v>6258</v>
      </c>
      <c r="G353" s="0" t="s">
        <v>7227</v>
      </c>
    </row>
    <row customHeight="1" ht="11.25">
      <c r="A354" s="0" t="s">
        <v>14</v>
      </c>
      <c r="B354" s="0" t="s">
        <v>7201</v>
      </c>
      <c r="C354" s="0" t="s">
        <v>7202</v>
      </c>
      <c r="D354" s="0" t="s">
        <v>7228</v>
      </c>
      <c r="E354" s="0" t="s">
        <v>7229</v>
      </c>
      <c r="F354" s="0" t="s">
        <v>6258</v>
      </c>
      <c r="G354" s="0" t="s">
        <v>7230</v>
      </c>
    </row>
    <row customHeight="1" ht="11.25">
      <c r="A355" s="0" t="s">
        <v>14</v>
      </c>
      <c r="B355" s="0" t="s">
        <v>7201</v>
      </c>
      <c r="C355" s="0" t="s">
        <v>7202</v>
      </c>
      <c r="D355" s="0" t="s">
        <v>7231</v>
      </c>
      <c r="E355" s="0" t="s">
        <v>7232</v>
      </c>
      <c r="F355" s="0" t="s">
        <v>6258</v>
      </c>
      <c r="G355" s="0" t="s">
        <v>7233</v>
      </c>
    </row>
    <row customHeight="1" ht="11.25">
      <c r="A356" s="0" t="s">
        <v>14</v>
      </c>
      <c r="B356" s="0" t="s">
        <v>7234</v>
      </c>
      <c r="C356" s="0" t="s">
        <v>7235</v>
      </c>
      <c r="D356" s="0" t="s">
        <v>7234</v>
      </c>
      <c r="E356" s="0" t="s">
        <v>7235</v>
      </c>
      <c r="F356" s="0" t="s">
        <v>6244</v>
      </c>
      <c r="G356" s="0" t="s">
        <v>7236</v>
      </c>
    </row>
    <row customHeight="1" ht="11.25">
      <c r="A357" s="0" t="s">
        <v>14</v>
      </c>
      <c r="B357" s="0" t="s">
        <v>7237</v>
      </c>
      <c r="C357" s="0" t="s">
        <v>7238</v>
      </c>
      <c r="D357" s="0" t="s">
        <v>7237</v>
      </c>
      <c r="E357" s="0" t="s">
        <v>7238</v>
      </c>
      <c r="F357" s="0" t="s">
        <v>6244</v>
      </c>
      <c r="G357" s="0" t="s">
        <v>7239</v>
      </c>
    </row>
    <row customHeight="1" ht="11.25">
      <c r="A358" s="0" t="s">
        <v>14</v>
      </c>
      <c r="B358" s="0" t="s">
        <v>7240</v>
      </c>
      <c r="C358" s="0" t="s">
        <v>7241</v>
      </c>
      <c r="D358" s="0" t="s">
        <v>7240</v>
      </c>
      <c r="E358" s="0" t="s">
        <v>7241</v>
      </c>
      <c r="F358" s="0" t="s">
        <v>6244</v>
      </c>
      <c r="G358" s="0" t="s">
        <v>7242</v>
      </c>
    </row>
    <row customHeight="1" ht="11.25">
      <c r="A359" s="0" t="s">
        <v>14</v>
      </c>
      <c r="B359" s="0" t="s">
        <v>7243</v>
      </c>
      <c r="C359" s="0" t="s">
        <v>7244</v>
      </c>
      <c r="D359" s="0" t="s">
        <v>7243</v>
      </c>
      <c r="E359" s="0" t="s">
        <v>7244</v>
      </c>
      <c r="F359" s="0" t="s">
        <v>6244</v>
      </c>
      <c r="G359" s="0" t="s">
        <v>7245</v>
      </c>
    </row>
    <row customHeight="1" ht="11.25">
      <c r="A360" s="0" t="s">
        <v>14</v>
      </c>
      <c r="B360" s="0" t="s">
        <v>7246</v>
      </c>
      <c r="C360" s="0" t="s">
        <v>7247</v>
      </c>
      <c r="D360" s="0" t="s">
        <v>7246</v>
      </c>
      <c r="E360" s="0" t="s">
        <v>7247</v>
      </c>
      <c r="F360" s="0" t="s">
        <v>6244</v>
      </c>
      <c r="G360" s="0" t="s">
        <v>7248</v>
      </c>
    </row>
    <row customHeight="1" ht="11.25">
      <c r="A361" s="0" t="s">
        <v>14</v>
      </c>
      <c r="B361" s="0" t="s">
        <v>7249</v>
      </c>
      <c r="C361" s="0" t="s">
        <v>7250</v>
      </c>
      <c r="D361" s="0" t="s">
        <v>7249</v>
      </c>
      <c r="E361" s="0" t="s">
        <v>7250</v>
      </c>
      <c r="F361" s="0" t="s">
        <v>6244</v>
      </c>
      <c r="G361" s="0" t="s">
        <v>7251</v>
      </c>
    </row>
    <row customHeight="1" ht="11.25">
      <c r="A362" s="0" t="s">
        <v>14</v>
      </c>
      <c r="B362" s="0" t="s">
        <v>7252</v>
      </c>
      <c r="C362" s="0" t="s">
        <v>7253</v>
      </c>
      <c r="D362" s="0" t="s">
        <v>7252</v>
      </c>
      <c r="E362" s="0" t="s">
        <v>7253</v>
      </c>
      <c r="F362" s="0" t="s">
        <v>6244</v>
      </c>
      <c r="G362" s="0" t="s">
        <v>7254</v>
      </c>
    </row>
    <row customHeight="1" ht="11.25">
      <c r="A363" s="0" t="s">
        <v>14</v>
      </c>
      <c r="B363" s="0" t="s">
        <v>7255</v>
      </c>
      <c r="C363" s="0" t="s">
        <v>7256</v>
      </c>
      <c r="D363" s="0" t="s">
        <v>7255</v>
      </c>
      <c r="E363" s="0" t="s">
        <v>7256</v>
      </c>
      <c r="F363" s="0" t="s">
        <v>6244</v>
      </c>
      <c r="G363" s="0" t="s">
        <v>7257</v>
      </c>
    </row>
    <row customHeight="1" ht="11.25">
      <c r="A364" s="0" t="s">
        <v>14</v>
      </c>
      <c r="B364" s="0" t="s">
        <v>7258</v>
      </c>
      <c r="C364" s="0" t="s">
        <v>7259</v>
      </c>
      <c r="D364" s="0" t="s">
        <v>7258</v>
      </c>
      <c r="E364" s="0" t="s">
        <v>7259</v>
      </c>
      <c r="F364" s="0" t="s">
        <v>6244</v>
      </c>
      <c r="G364" s="0" t="s">
        <v>7260</v>
      </c>
    </row>
    <row customHeight="1" ht="11.25">
      <c r="A365" s="0" t="s">
        <v>14</v>
      </c>
      <c r="B365" s="0" t="s">
        <v>7261</v>
      </c>
      <c r="C365" s="0" t="s">
        <v>7262</v>
      </c>
      <c r="D365" s="0" t="s">
        <v>7261</v>
      </c>
      <c r="E365" s="0" t="s">
        <v>7262</v>
      </c>
      <c r="F365" s="0" t="s">
        <v>6244</v>
      </c>
      <c r="G365" s="0" t="s">
        <v>7263</v>
      </c>
    </row>
    <row customHeight="1" ht="11.25">
      <c r="A366" s="0" t="s">
        <v>14</v>
      </c>
      <c r="B366" s="0" t="s">
        <v>7264</v>
      </c>
      <c r="C366" s="0" t="s">
        <v>7265</v>
      </c>
      <c r="D366" s="0" t="s">
        <v>7264</v>
      </c>
      <c r="E366" s="0" t="s">
        <v>7265</v>
      </c>
      <c r="F366" s="0" t="s">
        <v>6244</v>
      </c>
      <c r="G366" s="0" t="s">
        <v>7266</v>
      </c>
    </row>
    <row customHeight="1" ht="11.25">
      <c r="A367" s="0" t="s">
        <v>14</v>
      </c>
      <c r="B367" s="0" t="s">
        <v>7267</v>
      </c>
      <c r="C367" s="0" t="s">
        <v>7268</v>
      </c>
      <c r="D367" s="0" t="s">
        <v>7267</v>
      </c>
      <c r="E367" s="0" t="s">
        <v>7268</v>
      </c>
      <c r="F367" s="0" t="s">
        <v>6244</v>
      </c>
      <c r="G367" s="0" t="s">
        <v>7269</v>
      </c>
    </row>
    <row customHeight="1" ht="11.25">
      <c r="A368" s="0" t="s">
        <v>14</v>
      </c>
      <c r="B368" s="0" t="s">
        <v>7270</v>
      </c>
      <c r="C368" s="0" t="s">
        <v>7271</v>
      </c>
      <c r="D368" s="0" t="s">
        <v>7270</v>
      </c>
      <c r="E368" s="0" t="s">
        <v>7271</v>
      </c>
      <c r="F368" s="0" t="s">
        <v>6244</v>
      </c>
      <c r="G368" s="0" t="s">
        <v>7272</v>
      </c>
    </row>
    <row customHeight="1" ht="11.25">
      <c r="A369" s="0" t="s">
        <v>14</v>
      </c>
      <c r="B369" s="0" t="s">
        <v>7273</v>
      </c>
      <c r="C369" s="0" t="s">
        <v>7274</v>
      </c>
      <c r="D369" s="0" t="s">
        <v>7273</v>
      </c>
      <c r="E369" s="0" t="s">
        <v>7274</v>
      </c>
      <c r="F369" s="0" t="s">
        <v>6244</v>
      </c>
      <c r="G369" s="0" t="s">
        <v>7275</v>
      </c>
    </row>
    <row customHeight="1" ht="11.25">
      <c r="A370" s="0" t="s">
        <v>14</v>
      </c>
      <c r="B370" s="0" t="s">
        <v>7276</v>
      </c>
      <c r="C370" s="0" t="s">
        <v>7277</v>
      </c>
      <c r="D370" s="0" t="s">
        <v>7276</v>
      </c>
      <c r="E370" s="0" t="s">
        <v>7277</v>
      </c>
      <c r="F370" s="0" t="s">
        <v>6244</v>
      </c>
      <c r="G370" s="0" t="s">
        <v>7278</v>
      </c>
    </row>
    <row customHeight="1" ht="11.25">
      <c r="A371" s="0" t="s">
        <v>14</v>
      </c>
      <c r="B371" s="0" t="s">
        <v>7279</v>
      </c>
      <c r="C371" s="0" t="s">
        <v>7280</v>
      </c>
      <c r="D371" s="0" t="s">
        <v>7279</v>
      </c>
      <c r="E371" s="0" t="s">
        <v>7280</v>
      </c>
      <c r="F371" s="0" t="s">
        <v>6244</v>
      </c>
      <c r="G371" s="0" t="s">
        <v>7281</v>
      </c>
    </row>
    <row customHeight="1" ht="11.25">
      <c r="A372" s="0" t="s">
        <v>14</v>
      </c>
      <c r="B372" s="0" t="s">
        <v>7282</v>
      </c>
      <c r="C372" s="0" t="s">
        <v>7283</v>
      </c>
      <c r="D372" s="0" t="s">
        <v>7282</v>
      </c>
      <c r="E372" s="0" t="s">
        <v>7283</v>
      </c>
      <c r="F372" s="0" t="s">
        <v>6244</v>
      </c>
      <c r="G372" s="0" t="s">
        <v>7284</v>
      </c>
    </row>
    <row customHeight="1" ht="11.25">
      <c r="A373" s="0" t="s">
        <v>14</v>
      </c>
      <c r="B373" s="0" t="s">
        <v>7285</v>
      </c>
      <c r="C373" s="0" t="s">
        <v>7286</v>
      </c>
      <c r="D373" s="0" t="s">
        <v>7285</v>
      </c>
      <c r="E373" s="0" t="s">
        <v>7286</v>
      </c>
      <c r="F373" s="0" t="s">
        <v>6244</v>
      </c>
      <c r="G373" s="0" t="s">
        <v>7287</v>
      </c>
    </row>
    <row customHeight="1" ht="11.25">
      <c r="A374" s="0" t="s">
        <v>14</v>
      </c>
      <c r="B374" s="0" t="s">
        <v>7288</v>
      </c>
      <c r="C374" s="0" t="s">
        <v>7289</v>
      </c>
      <c r="D374" s="0" t="s">
        <v>7288</v>
      </c>
      <c r="E374" s="0" t="s">
        <v>7289</v>
      </c>
      <c r="F374" s="0" t="s">
        <v>6244</v>
      </c>
      <c r="G374" s="0" t="s">
        <v>7290</v>
      </c>
    </row>
    <row customHeight="1" ht="11.25">
      <c r="A375" s="0" t="s">
        <v>14</v>
      </c>
      <c r="B375" s="0" t="s">
        <v>7291</v>
      </c>
      <c r="C375" s="0" t="s">
        <v>7292</v>
      </c>
      <c r="D375" s="0" t="s">
        <v>7291</v>
      </c>
      <c r="E375" s="0" t="s">
        <v>7292</v>
      </c>
      <c r="F375" s="0" t="s">
        <v>6244</v>
      </c>
      <c r="G375" s="0" t="s">
        <v>7293</v>
      </c>
    </row>
    <row customHeight="1" ht="11.25">
      <c r="A376" s="0" t="s">
        <v>14</v>
      </c>
      <c r="B376" s="0" t="s">
        <v>7294</v>
      </c>
      <c r="C376" s="0" t="s">
        <v>7295</v>
      </c>
      <c r="D376" s="0" t="s">
        <v>7294</v>
      </c>
      <c r="E376" s="0" t="s">
        <v>7295</v>
      </c>
      <c r="F376" s="0" t="s">
        <v>6244</v>
      </c>
      <c r="G376" s="0" t="s">
        <v>7296</v>
      </c>
    </row>
    <row customHeight="1" ht="11.25">
      <c r="A377" s="0" t="s">
        <v>14</v>
      </c>
      <c r="B377" s="0" t="s">
        <v>7297</v>
      </c>
      <c r="C377" s="0" t="s">
        <v>7298</v>
      </c>
      <c r="D377" s="0" t="s">
        <v>7297</v>
      </c>
      <c r="E377" s="0" t="s">
        <v>7298</v>
      </c>
      <c r="F377" s="0" t="s">
        <v>6244</v>
      </c>
      <c r="G377" s="0" t="s">
        <v>7299</v>
      </c>
    </row>
    <row customHeight="1" ht="11.25">
      <c r="A378" s="0" t="s">
        <v>14</v>
      </c>
      <c r="B378" s="0" t="s">
        <v>7300</v>
      </c>
      <c r="C378" s="0" t="s">
        <v>7301</v>
      </c>
      <c r="D378" s="0" t="s">
        <v>7300</v>
      </c>
      <c r="E378" s="0" t="s">
        <v>7301</v>
      </c>
      <c r="F378" s="0" t="s">
        <v>6244</v>
      </c>
      <c r="G378" s="0" t="s">
        <v>7302</v>
      </c>
    </row>
    <row customHeight="1" ht="11.25">
      <c r="A379" s="0" t="s">
        <v>14</v>
      </c>
      <c r="B379" s="0" t="s">
        <v>7303</v>
      </c>
      <c r="C379" s="0" t="s">
        <v>7304</v>
      </c>
      <c r="D379" s="0" t="s">
        <v>7303</v>
      </c>
      <c r="E379" s="0" t="s">
        <v>7304</v>
      </c>
      <c r="F379" s="0" t="s">
        <v>6244</v>
      </c>
      <c r="G379" s="0" t="s">
        <v>7305</v>
      </c>
    </row>
    <row customHeight="1" ht="11.25">
      <c r="A380" s="0" t="s">
        <v>14</v>
      </c>
      <c r="B380" s="0" t="s">
        <v>7306</v>
      </c>
      <c r="C380" s="0" t="s">
        <v>7307</v>
      </c>
      <c r="D380" s="0" t="s">
        <v>7306</v>
      </c>
      <c r="E380" s="0" t="s">
        <v>7307</v>
      </c>
      <c r="F380" s="0" t="s">
        <v>6244</v>
      </c>
      <c r="G380" s="0" t="s">
        <v>7308</v>
      </c>
    </row>
    <row customHeight="1" ht="11.25">
      <c r="A381" s="0" t="s">
        <v>14</v>
      </c>
      <c r="B381" s="0" t="s">
        <v>7309</v>
      </c>
      <c r="C381" s="0" t="s">
        <v>7310</v>
      </c>
      <c r="D381" s="0" t="s">
        <v>7309</v>
      </c>
      <c r="E381" s="0" t="s">
        <v>7310</v>
      </c>
      <c r="F381" s="0" t="s">
        <v>6244</v>
      </c>
      <c r="G381" s="0" t="s">
        <v>7311</v>
      </c>
    </row>
    <row customHeight="1" ht="11.25">
      <c r="A382" s="0" t="s">
        <v>14</v>
      </c>
      <c r="B382" s="0" t="s">
        <v>7312</v>
      </c>
      <c r="C382" s="0" t="s">
        <v>7313</v>
      </c>
      <c r="D382" s="0" t="s">
        <v>7312</v>
      </c>
      <c r="E382" s="0" t="s">
        <v>7313</v>
      </c>
      <c r="F382" s="0" t="s">
        <v>6244</v>
      </c>
      <c r="G382" s="0" t="s">
        <v>7314</v>
      </c>
    </row>
    <row customHeight="1" ht="11.25">
      <c r="A383" s="0" t="s">
        <v>14</v>
      </c>
      <c r="B383" s="0" t="s">
        <v>7315</v>
      </c>
      <c r="C383" s="0" t="s">
        <v>7316</v>
      </c>
      <c r="D383" s="0" t="s">
        <v>7315</v>
      </c>
      <c r="E383" s="0" t="s">
        <v>7316</v>
      </c>
      <c r="F383" s="0" t="s">
        <v>6244</v>
      </c>
      <c r="G383" s="0" t="s">
        <v>7317</v>
      </c>
    </row>
    <row customHeight="1" ht="11.25">
      <c r="A384" s="0" t="s">
        <v>14</v>
      </c>
      <c r="B384" s="0" t="s">
        <v>7318</v>
      </c>
      <c r="C384" s="0" t="s">
        <v>7319</v>
      </c>
      <c r="D384" s="0" t="s">
        <v>7318</v>
      </c>
      <c r="E384" s="0" t="s">
        <v>7319</v>
      </c>
      <c r="F384" s="0" t="s">
        <v>6244</v>
      </c>
      <c r="G384" s="0" t="s">
        <v>7320</v>
      </c>
    </row>
    <row customHeight="1" ht="11.25">
      <c r="A385" s="0" t="s">
        <v>14</v>
      </c>
      <c r="B385" s="0" t="s">
        <v>7321</v>
      </c>
      <c r="C385" s="0" t="s">
        <v>7322</v>
      </c>
      <c r="D385" s="0" t="s">
        <v>7321</v>
      </c>
      <c r="E385" s="0" t="s">
        <v>7322</v>
      </c>
      <c r="F385" s="0" t="s">
        <v>6244</v>
      </c>
      <c r="G385" s="0" t="s">
        <v>7323</v>
      </c>
    </row>
    <row customHeight="1" ht="11.25">
      <c r="A386" s="0" t="s">
        <v>14</v>
      </c>
      <c r="B386" s="0" t="s">
        <v>7324</v>
      </c>
      <c r="C386" s="0" t="s">
        <v>7325</v>
      </c>
      <c r="D386" s="0" t="s">
        <v>7324</v>
      </c>
      <c r="E386" s="0" t="s">
        <v>7325</v>
      </c>
      <c r="F386" s="0" t="s">
        <v>6244</v>
      </c>
      <c r="G386" s="0" t="s">
        <v>7326</v>
      </c>
    </row>
    <row customHeight="1" ht="11.25">
      <c r="A387" s="0" t="s">
        <v>14</v>
      </c>
      <c r="B387" s="0" t="s">
        <v>7327</v>
      </c>
      <c r="C387" s="0" t="s">
        <v>7328</v>
      </c>
      <c r="D387" s="0" t="s">
        <v>7327</v>
      </c>
      <c r="E387" s="0" t="s">
        <v>7328</v>
      </c>
      <c r="F387" s="0" t="s">
        <v>6244</v>
      </c>
      <c r="G387" s="0" t="s">
        <v>7329</v>
      </c>
    </row>
    <row customHeight="1" ht="11.25">
      <c r="A388" s="0" t="s">
        <v>14</v>
      </c>
      <c r="B388" s="0" t="s">
        <v>7330</v>
      </c>
      <c r="C388" s="0" t="s">
        <v>7331</v>
      </c>
      <c r="D388" s="0" t="s">
        <v>7330</v>
      </c>
      <c r="E388" s="0" t="s">
        <v>7331</v>
      </c>
      <c r="F388" s="0" t="s">
        <v>6244</v>
      </c>
      <c r="G388" s="0" t="s">
        <v>7332</v>
      </c>
    </row>
    <row customHeight="1" ht="11.25">
      <c r="A389" s="0" t="s">
        <v>14</v>
      </c>
      <c r="B389" s="0" t="s">
        <v>7333</v>
      </c>
      <c r="C389" s="0" t="s">
        <v>7334</v>
      </c>
      <c r="D389" s="0" t="s">
        <v>7333</v>
      </c>
      <c r="E389" s="0" t="s">
        <v>7334</v>
      </c>
      <c r="F389" s="0" t="s">
        <v>6244</v>
      </c>
      <c r="G389" s="0" t="s">
        <v>7335</v>
      </c>
    </row>
    <row customHeight="1" ht="11.25">
      <c r="A390" s="0" t="s">
        <v>14</v>
      </c>
      <c r="B390" s="0" t="s">
        <v>7336</v>
      </c>
      <c r="C390" s="0" t="s">
        <v>7337</v>
      </c>
      <c r="D390" s="0" t="s">
        <v>7336</v>
      </c>
      <c r="E390" s="0" t="s">
        <v>7337</v>
      </c>
      <c r="F390" s="0" t="s">
        <v>6244</v>
      </c>
      <c r="G390" s="0" t="s">
        <v>7338</v>
      </c>
    </row>
    <row customHeight="1" ht="11.25">
      <c r="A391" s="0" t="s">
        <v>14</v>
      </c>
      <c r="B391" s="0" t="s">
        <v>7339</v>
      </c>
      <c r="C391" s="0" t="s">
        <v>7340</v>
      </c>
      <c r="D391" s="0" t="s">
        <v>7339</v>
      </c>
      <c r="E391" s="0" t="s">
        <v>7340</v>
      </c>
      <c r="F391" s="0" t="s">
        <v>6244</v>
      </c>
      <c r="G391" s="0" t="s">
        <v>7341</v>
      </c>
    </row>
    <row customHeight="1" ht="11.25">
      <c r="A392" s="0" t="s">
        <v>14</v>
      </c>
      <c r="B392" s="0" t="s">
        <v>7342</v>
      </c>
      <c r="C392" s="0" t="s">
        <v>7343</v>
      </c>
      <c r="D392" s="0" t="s">
        <v>7342</v>
      </c>
      <c r="E392" s="0" t="s">
        <v>7343</v>
      </c>
      <c r="F392" s="0" t="s">
        <v>6244</v>
      </c>
      <c r="G392" s="0" t="s">
        <v>7344</v>
      </c>
    </row>
    <row customHeight="1" ht="11.25">
      <c r="A393" s="0" t="s">
        <v>14</v>
      </c>
      <c r="B393" s="0" t="s">
        <v>7345</v>
      </c>
      <c r="C393" s="0" t="s">
        <v>7346</v>
      </c>
      <c r="D393" s="0" t="s">
        <v>7345</v>
      </c>
      <c r="E393" s="0" t="s">
        <v>7346</v>
      </c>
      <c r="F393" s="0" t="s">
        <v>6244</v>
      </c>
      <c r="G393" s="0" t="s">
        <v>7347</v>
      </c>
    </row>
    <row customHeight="1" ht="11.25">
      <c r="A394" s="0" t="s">
        <v>14</v>
      </c>
      <c r="B394" s="0" t="s">
        <v>7348</v>
      </c>
      <c r="C394" s="0" t="s">
        <v>7349</v>
      </c>
      <c r="D394" s="0" t="s">
        <v>7348</v>
      </c>
      <c r="E394" s="0" t="s">
        <v>7349</v>
      </c>
      <c r="F394" s="0" t="s">
        <v>6244</v>
      </c>
      <c r="G394" s="0" t="s">
        <v>7350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64236-3623-33C3-7073-7266352F14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6246" width="9.140625"/>
    <col min="2" max="2" style="6246" width="84.28125" customWidth="1"/>
    <col min="3" max="3" style="6246" width="9.140625"/>
  </cols>
  <sheetData>
    <row customHeight="1" ht="11.25">
      <c r="A1" s="841" t="s">
        <v>7603</v>
      </c>
      <c r="B1" s="841" t="s">
        <v>7604</v>
      </c>
      <c r="C1" s="841" t="s">
        <v>1176</v>
      </c>
    </row>
    <row customHeight="1" ht="11.25">
      <c r="A2" s="841">
        <v>4189678</v>
      </c>
      <c r="B2" s="841" t="s">
        <v>7605</v>
      </c>
      <c r="C2" s="841" t="s">
        <v>7606</v>
      </c>
    </row>
    <row customHeight="1" ht="11.25">
      <c r="A3" s="841">
        <v>4190415</v>
      </c>
      <c r="B3" s="841" t="s">
        <v>7607</v>
      </c>
      <c r="C3" s="841" t="s">
        <v>7606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9C474-143D-103C-7891-4C37FC4752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251" width="38.421875" customWidth="1"/>
    <col min="2" max="5" style="6251" width="9.140625"/>
  </cols>
  <sheetData>
    <row customHeight="1" ht="15">
      <c r="A1" s="149" t="s">
        <v>7608</v>
      </c>
      <c r="B1" s="149" t="s">
        <v>7609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A2C4F-4BDD-147B-42A7-F4EA053365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7610</v>
      </c>
      <c r="B1" s="0" t="b">
        <v>1</v>
      </c>
    </row>
    <row customHeight="1" ht="11.25">
      <c r="A2" s="0" t="s">
        <v>7611</v>
      </c>
      <c r="B2" s="0" t="b">
        <v>0</v>
      </c>
    </row>
    <row customHeight="1" ht="11.25">
      <c r="A3" s="0" t="s">
        <v>7612</v>
      </c>
      <c r="B3" s="0" t="b">
        <v>1</v>
      </c>
    </row>
    <row customHeight="1" ht="11.25">
      <c r="A4" s="0" t="s">
        <v>7613</v>
      </c>
      <c r="B4" s="0" t="b">
        <v>0</v>
      </c>
    </row>
    <row customHeight="1" ht="11.25">
      <c r="A5" s="0" t="s">
        <v>7614</v>
      </c>
      <c r="B5" s="0" t="b">
        <v>0</v>
      </c>
    </row>
    <row customHeight="1" ht="11.25">
      <c r="A6" s="0" t="s">
        <v>7615</v>
      </c>
      <c r="B6" s="0" t="b">
        <v>0</v>
      </c>
    </row>
    <row customHeight="1" ht="11.25">
      <c r="A7" s="0" t="s">
        <v>7616</v>
      </c>
      <c r="B7" s="0" t="b">
        <v>0</v>
      </c>
    </row>
    <row customHeight="1" ht="11.25">
      <c r="A8" s="0" t="s">
        <v>7617</v>
      </c>
      <c r="B8" s="0" t="b">
        <v>0</v>
      </c>
    </row>
    <row customHeight="1" ht="11.25">
      <c r="A9" s="0" t="s">
        <v>7618</v>
      </c>
      <c r="B9" s="0" t="b">
        <v>1</v>
      </c>
    </row>
    <row customHeight="1" ht="11.25">
      <c r="A10" s="0" t="s">
        <v>7619</v>
      </c>
      <c r="B10" s="0" t="b">
        <v>0</v>
      </c>
    </row>
    <row customHeight="1" ht="11.25">
      <c r="A11" s="0" t="s">
        <v>7620</v>
      </c>
      <c r="B11" s="0" t="b">
        <v>0</v>
      </c>
    </row>
    <row customHeight="1" ht="11.25">
      <c r="A12" s="0" t="s">
        <v>7621</v>
      </c>
      <c r="B12" s="0" t="b">
        <v>0</v>
      </c>
    </row>
    <row customHeight="1" ht="11.25">
      <c r="A13" s="0" t="s">
        <v>7622</v>
      </c>
      <c r="B13" s="0" t="b">
        <v>0</v>
      </c>
    </row>
    <row customHeight="1" ht="11.25">
      <c r="A14" s="0" t="s">
        <v>7623</v>
      </c>
      <c r="B14" s="0" t="b">
        <v>0</v>
      </c>
    </row>
    <row customHeight="1" ht="11.25">
      <c r="A15" s="0" t="s">
        <v>7624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15DD9-C6D4-E679-5AF3-652834731C5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6253"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69A28-AF6E-AD48-4FFF-26B8E99DB1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228" width="36.28125" customWidth="1"/>
    <col min="2" max="2" style="6228" width="21.140625" customWidth="1"/>
  </cols>
  <sheetData>
    <row customHeight="1" ht="11.25">
      <c r="A1" s="52" t="s">
        <v>7625</v>
      </c>
      <c r="B1" s="52" t="s">
        <v>7626</v>
      </c>
    </row>
    <row customHeight="1" ht="11.25">
      <c r="A2" s="48" t="s">
        <v>7627</v>
      </c>
      <c r="B2" s="48" t="s">
        <v>7628</v>
      </c>
    </row>
    <row customHeight="1" ht="11.25">
      <c r="A3" s="48" t="s">
        <v>7629</v>
      </c>
      <c r="B3" s="48" t="s">
        <v>7630</v>
      </c>
    </row>
    <row customHeight="1" ht="11.25">
      <c r="A4" s="48" t="s">
        <v>7631</v>
      </c>
      <c r="B4" s="48" t="s">
        <v>7632</v>
      </c>
    </row>
    <row customHeight="1" ht="11.25">
      <c r="A5" s="48" t="s">
        <v>7633</v>
      </c>
      <c r="B5" s="48" t="s">
        <v>7634</v>
      </c>
    </row>
    <row customHeight="1" ht="11.25">
      <c r="A6" s="48" t="s">
        <v>7635</v>
      </c>
      <c r="B6" s="48" t="s">
        <v>7636</v>
      </c>
    </row>
    <row customHeight="1" ht="11.25">
      <c r="A7" s="48" t="s">
        <v>7637</v>
      </c>
      <c r="B7" s="48" t="s">
        <v>7638</v>
      </c>
    </row>
    <row customHeight="1" ht="11.25">
      <c r="A8" s="48" t="s">
        <v>7639</v>
      </c>
      <c r="B8" s="48" t="s">
        <v>7640</v>
      </c>
    </row>
    <row customHeight="1" ht="11.25">
      <c r="A9" s="48" t="s">
        <v>7641</v>
      </c>
      <c r="B9" s="48" t="s">
        <v>7642</v>
      </c>
    </row>
    <row customHeight="1" ht="11.25">
      <c r="A10" s="48" t="s">
        <v>7643</v>
      </c>
      <c r="B10" s="48" t="s">
        <v>7644</v>
      </c>
    </row>
    <row customHeight="1" ht="11.25">
      <c r="A11" s="48" t="s">
        <v>7645</v>
      </c>
      <c r="B11" s="48" t="s">
        <v>7646</v>
      </c>
    </row>
    <row customHeight="1" ht="11.25">
      <c r="A12" s="48" t="s">
        <v>7647</v>
      </c>
      <c r="B12" s="48" t="s">
        <v>7648</v>
      </c>
    </row>
    <row customHeight="1" ht="11.25">
      <c r="A13" s="48" t="s">
        <v>7649</v>
      </c>
      <c r="B13" s="48" t="s">
        <v>7650</v>
      </c>
    </row>
    <row customHeight="1" ht="11.25">
      <c r="A14" s="48" t="s">
        <v>7651</v>
      </c>
      <c r="B14" s="48" t="s">
        <v>7652</v>
      </c>
    </row>
    <row customHeight="1" ht="11.25">
      <c r="A15" s="48" t="s">
        <v>7653</v>
      </c>
      <c r="B15" s="48" t="s">
        <v>7654</v>
      </c>
    </row>
    <row customHeight="1" ht="11.25">
      <c r="A16" s="48" t="s">
        <v>7655</v>
      </c>
      <c r="B16" s="48" t="s">
        <v>7656</v>
      </c>
    </row>
    <row customHeight="1" ht="11.25">
      <c r="A17" s="48" t="s">
        <v>7657</v>
      </c>
      <c r="B17" s="48" t="s">
        <v>7658</v>
      </c>
    </row>
    <row customHeight="1" ht="11.25">
      <c r="A18" s="48" t="s">
        <v>7659</v>
      </c>
      <c r="B18" s="48" t="s">
        <v>7660</v>
      </c>
    </row>
    <row customHeight="1" ht="11.25">
      <c r="A19" s="48" t="s">
        <v>7661</v>
      </c>
      <c r="B19" s="48" t="s">
        <v>7662</v>
      </c>
    </row>
    <row customHeight="1" ht="11.25">
      <c r="A20" s="48" t="s">
        <v>7663</v>
      </c>
      <c r="B20" s="48" t="s">
        <v>7664</v>
      </c>
    </row>
    <row customHeight="1" ht="11.25">
      <c r="A21" s="48" t="s">
        <v>7665</v>
      </c>
      <c r="B21" s="48" t="s">
        <v>7666</v>
      </c>
    </row>
    <row customHeight="1" ht="11.25">
      <c r="A22" s="48" t="s">
        <v>7667</v>
      </c>
      <c r="B22" s="48" t="s">
        <v>7668</v>
      </c>
    </row>
    <row customHeight="1" ht="11.25">
      <c r="A23" s="48" t="s">
        <v>7669</v>
      </c>
      <c r="B23" s="48" t="s">
        <v>7670</v>
      </c>
    </row>
    <row customHeight="1" ht="11.25">
      <c r="A24" s="48" t="s">
        <v>7671</v>
      </c>
      <c r="B24" s="48" t="s">
        <v>7672</v>
      </c>
    </row>
    <row customHeight="1" ht="11.25">
      <c r="A25" s="48" t="s">
        <v>7673</v>
      </c>
      <c r="B25" s="48" t="s">
        <v>7674</v>
      </c>
    </row>
    <row customHeight="1" ht="11.25">
      <c r="A26" s="48" t="s">
        <v>7675</v>
      </c>
      <c r="B26" s="48" t="s">
        <v>7676</v>
      </c>
    </row>
    <row customHeight="1" ht="11.25">
      <c r="A27" s="48" t="s">
        <v>7677</v>
      </c>
      <c r="B27" s="48" t="s">
        <v>7678</v>
      </c>
    </row>
    <row customHeight="1" ht="11.25">
      <c r="A28" s="48" t="s">
        <v>7679</v>
      </c>
      <c r="B28" s="48" t="s">
        <v>7680</v>
      </c>
    </row>
    <row customHeight="1" ht="11.25">
      <c r="A29" s="48" t="s">
        <v>7681</v>
      </c>
      <c r="B29" s="48" t="s">
        <v>7682</v>
      </c>
    </row>
    <row customHeight="1" ht="11.25">
      <c r="A30" s="48" t="s">
        <v>7683</v>
      </c>
      <c r="B30" s="48" t="s">
        <v>7684</v>
      </c>
    </row>
    <row customHeight="1" ht="11.25">
      <c r="A31" s="48" t="s">
        <v>7685</v>
      </c>
      <c r="B31" s="48" t="s">
        <v>7686</v>
      </c>
    </row>
    <row customHeight="1" ht="11.25">
      <c r="A32" s="48" t="s">
        <v>7687</v>
      </c>
      <c r="B32" s="48" t="s">
        <v>7688</v>
      </c>
    </row>
    <row customHeight="1" ht="11.25">
      <c r="A33" s="48" t="s">
        <v>7689</v>
      </c>
      <c r="B33" s="48" t="s">
        <v>7690</v>
      </c>
    </row>
    <row customHeight="1" ht="11.25">
      <c r="A34" s="48" t="s">
        <v>7691</v>
      </c>
      <c r="B34" s="48" t="s">
        <v>7692</v>
      </c>
    </row>
    <row customHeight="1" ht="11.25">
      <c r="A35" s="48" t="s">
        <v>7693</v>
      </c>
      <c r="B35" s="48" t="s">
        <v>7694</v>
      </c>
    </row>
    <row customHeight="1" ht="11.25">
      <c r="A36" s="48" t="s">
        <v>7695</v>
      </c>
      <c r="B36" s="48" t="s">
        <v>7696</v>
      </c>
    </row>
    <row customHeight="1" ht="11.25">
      <c r="A37" s="48" t="s">
        <v>7697</v>
      </c>
      <c r="B37" s="48" t="s">
        <v>7698</v>
      </c>
    </row>
    <row customHeight="1" ht="11.25">
      <c r="A38" s="48" t="s">
        <v>7699</v>
      </c>
      <c r="B38" s="48" t="s">
        <v>7700</v>
      </c>
    </row>
    <row customHeight="1" ht="11.25">
      <c r="A39" s="48" t="s">
        <v>7701</v>
      </c>
      <c r="B39" s="48" t="s">
        <v>7702</v>
      </c>
    </row>
    <row customHeight="1" ht="11.25">
      <c r="A40" s="48" t="s">
        <v>7703</v>
      </c>
      <c r="B40" s="48" t="s">
        <v>7704</v>
      </c>
    </row>
    <row customHeight="1" ht="11.25">
      <c r="A41" s="48" t="s">
        <v>7705</v>
      </c>
      <c r="B41" s="48" t="s">
        <v>7706</v>
      </c>
    </row>
    <row customHeight="1" ht="11.25">
      <c r="A42" s="48" t="s">
        <v>7707</v>
      </c>
      <c r="B42" s="48" t="s">
        <v>7708</v>
      </c>
    </row>
    <row customHeight="1" ht="11.25">
      <c r="A43" s="48" t="s">
        <v>7709</v>
      </c>
      <c r="B43" s="48" t="s">
        <v>7710</v>
      </c>
    </row>
    <row customHeight="1" ht="11.25">
      <c r="A44" s="48" t="s">
        <v>7711</v>
      </c>
      <c r="B44" s="48" t="s">
        <v>7712</v>
      </c>
    </row>
    <row customHeight="1" ht="11.25">
      <c r="A45" s="48" t="s">
        <v>7713</v>
      </c>
      <c r="B45" s="48" t="s">
        <v>7714</v>
      </c>
    </row>
    <row customHeight="1" ht="11.25">
      <c r="A46" s="48" t="s">
        <v>7715</v>
      </c>
      <c r="B46" s="48" t="s">
        <v>7716</v>
      </c>
    </row>
    <row customHeight="1" ht="11.25">
      <c r="A47" s="48" t="s">
        <v>7717</v>
      </c>
      <c r="B47" s="48" t="s">
        <v>7718</v>
      </c>
    </row>
    <row customHeight="1" ht="11.25">
      <c r="A48" s="48" t="s">
        <v>7719</v>
      </c>
      <c r="B48" s="48" t="s">
        <v>7720</v>
      </c>
    </row>
    <row customHeight="1" ht="11.25">
      <c r="A49" s="48" t="s">
        <v>7721</v>
      </c>
      <c r="B49" s="48" t="s">
        <v>7722</v>
      </c>
    </row>
    <row customHeight="1" ht="11.25">
      <c r="A50" s="48" t="s">
        <v>7723</v>
      </c>
      <c r="B50" s="48" t="s">
        <v>7724</v>
      </c>
    </row>
    <row customHeight="1" ht="11.25">
      <c r="A51" s="48" t="s">
        <v>7725</v>
      </c>
      <c r="B51" s="48" t="s">
        <v>7726</v>
      </c>
    </row>
    <row customHeight="1" ht="11.25">
      <c r="A52" s="48" t="s">
        <v>7727</v>
      </c>
      <c r="B52" s="48" t="s">
        <v>7728</v>
      </c>
    </row>
    <row customHeight="1" ht="11.25">
      <c r="A53" s="48" t="s">
        <v>7729</v>
      </c>
      <c r="B53" s="48" t="s">
        <v>7730</v>
      </c>
    </row>
    <row customHeight="1" ht="11.25">
      <c r="A54" s="48" t="s">
        <v>7731</v>
      </c>
      <c r="B54" s="48" t="s">
        <v>7732</v>
      </c>
    </row>
    <row customHeight="1" ht="11.25">
      <c r="A55" s="48" t="s">
        <v>7733</v>
      </c>
      <c r="B55" s="48" t="s">
        <v>7734</v>
      </c>
    </row>
    <row customHeight="1" ht="11.25">
      <c r="A56" s="48" t="s">
        <v>7735</v>
      </c>
      <c r="B56" s="48" t="s">
        <v>7736</v>
      </c>
    </row>
    <row customHeight="1" ht="11.25">
      <c r="A57" s="48" t="s">
        <v>7737</v>
      </c>
      <c r="B57" s="48" t="s">
        <v>7738</v>
      </c>
    </row>
    <row customHeight="1" ht="11.25">
      <c r="A58" s="48" t="s">
        <v>7739</v>
      </c>
      <c r="B58" s="48" t="s">
        <v>7740</v>
      </c>
    </row>
    <row customHeight="1" ht="11.25">
      <c r="A59" s="48" t="s">
        <v>7741</v>
      </c>
      <c r="B59" s="48" t="s">
        <v>7742</v>
      </c>
    </row>
    <row customHeight="1" ht="11.25">
      <c r="A60" s="48" t="s">
        <v>7743</v>
      </c>
      <c r="B60" s="48" t="s">
        <v>7744</v>
      </c>
    </row>
    <row customHeight="1" ht="11.25">
      <c r="A61" s="48"/>
      <c r="B61" s="48" t="s">
        <v>7745</v>
      </c>
    </row>
    <row customHeight="1" ht="11.25">
      <c r="A62" s="48"/>
      <c r="B62" s="48" t="s">
        <v>7746</v>
      </c>
    </row>
    <row customHeight="1" ht="11.25">
      <c r="A63" s="48"/>
      <c r="B63" s="48" t="s">
        <v>7747</v>
      </c>
    </row>
    <row customHeight="1" ht="11.25">
      <c r="A64" s="48"/>
      <c r="B64" s="48" t="s">
        <v>7748</v>
      </c>
    </row>
    <row customHeight="1" ht="11.25">
      <c r="A65" s="48"/>
      <c r="B65" s="48" t="s">
        <v>7749</v>
      </c>
    </row>
    <row customHeight="1" ht="11.25">
      <c r="A66" s="48"/>
      <c r="B66" s="48" t="s">
        <v>7750</v>
      </c>
    </row>
    <row customHeight="1" ht="11.25">
      <c r="A67" s="48"/>
      <c r="B67" s="48" t="s">
        <v>7751</v>
      </c>
    </row>
    <row customHeight="1" ht="11.25">
      <c r="A68" s="48"/>
      <c r="B68" s="48" t="s">
        <v>7752</v>
      </c>
    </row>
    <row customHeight="1" ht="11.25">
      <c r="A69" s="48"/>
      <c r="B69" s="48" t="s">
        <v>7753</v>
      </c>
    </row>
    <row customHeight="1" ht="11.25">
      <c r="A70" s="48"/>
      <c r="B70" s="48" t="s">
        <v>7754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567CB-E2B9-778C-2806-0875AFADD1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7755</v>
      </c>
    </row>
    <row customHeight="1" ht="90">
      <c r="B2" s="79" t="s">
        <v>7756</v>
      </c>
    </row>
    <row customHeight="1" ht="67.5">
      <c r="B3" s="79" t="s">
        <v>7757</v>
      </c>
    </row>
    <row customHeight="1" ht="33.75">
      <c r="B4" s="79" t="s">
        <v>7758</v>
      </c>
    </row>
    <row customHeight="1" ht="11.25">
      <c r="B5" s="79" t="s">
        <v>7759</v>
      </c>
    </row>
    <row customHeight="1" ht="22.5">
      <c r="B6" s="79" t="s">
        <v>7760</v>
      </c>
    </row>
    <row customHeight="1" ht="22.5">
      <c r="B7" s="79" t="s">
        <v>7761</v>
      </c>
    </row>
    <row customHeight="1" ht="22.5">
      <c r="B8" s="79" t="s">
        <v>7762</v>
      </c>
    </row>
    <row customHeight="1" ht="22.5">
      <c r="B9" s="79" t="s">
        <v>7763</v>
      </c>
    </row>
    <row customHeight="1" ht="56.25">
      <c r="B10" s="79" t="s">
        <v>7764</v>
      </c>
    </row>
    <row customHeight="1" ht="12.75">
      <c r="B11" s="145" t="s">
        <v>7765</v>
      </c>
    </row>
    <row customHeight="1" ht="11.25">
      <c r="B12" s="78" t="s">
        <v>7766</v>
      </c>
    </row>
    <row customHeight="1" ht="22.5">
      <c r="B13" s="79" t="s">
        <v>7767</v>
      </c>
    </row>
    <row customHeight="1" ht="67.5">
      <c r="B14" s="79" t="s">
        <v>7768</v>
      </c>
    </row>
    <row customHeight="1" ht="22.5">
      <c r="B15" s="79" t="s">
        <v>7769</v>
      </c>
    </row>
    <row customHeight="1" ht="11.25">
      <c r="B16" s="78" t="s">
        <v>7770</v>
      </c>
      <c r="D16" s="86"/>
    </row>
    <row customHeight="1" ht="33.75">
      <c r="B17" s="79" t="s">
        <v>7771</v>
      </c>
    </row>
    <row customHeight="1" ht="33.75">
      <c r="B18" s="79" t="s">
        <v>7772</v>
      </c>
    </row>
    <row customHeight="1" ht="11.25">
      <c r="B19" s="79" t="s">
        <v>7773</v>
      </c>
    </row>
    <row customHeight="1" ht="33.75">
      <c r="B20" s="79" t="s">
        <v>7774</v>
      </c>
    </row>
    <row customHeight="1" ht="11.25">
      <c r="B21" s="78" t="s">
        <v>7775</v>
      </c>
    </row>
    <row customHeight="1" ht="11.25">
      <c r="B22" s="79" t="s">
        <v>7776</v>
      </c>
    </row>
    <row r="24" customHeight="1" ht="22.5">
      <c r="B24" s="147" t="s">
        <v>7777</v>
      </c>
    </row>
    <row r="26" customHeight="1" ht="11.25">
      <c r="B26" s="78" t="s">
        <v>7778</v>
      </c>
    </row>
    <row customHeight="1" ht="22.5">
      <c r="B27" s="146" t="s">
        <v>393</v>
      </c>
    </row>
    <row customHeight="1" ht="56.25">
      <c r="B28" s="146" t="s">
        <v>7779</v>
      </c>
    </row>
    <row customHeight="1" ht="11.25">
      <c r="B29" s="196" t="s">
        <v>7780</v>
      </c>
    </row>
    <row customHeight="1" ht="22.5">
      <c r="B30" s="146" t="s">
        <v>7781</v>
      </c>
    </row>
    <row r="32" customHeight="1" ht="11.25">
      <c r="A32" s="174"/>
      <c r="B32" s="175" t="s">
        <v>7782</v>
      </c>
    </row>
    <row customHeight="1" ht="14.25">
      <c r="A33" s="176">
        <v>1</v>
      </c>
      <c r="B33" s="177" t="s">
        <v>7783</v>
      </c>
    </row>
    <row customHeight="1" ht="14.25">
      <c r="A34" s="176">
        <v>2</v>
      </c>
      <c r="B34" s="177" t="s">
        <v>7784</v>
      </c>
    </row>
    <row customHeight="1" ht="11.25">
      <c r="B35" s="175" t="s">
        <v>7785</v>
      </c>
    </row>
    <row customHeight="1" ht="11.25">
      <c r="B36" s="177" t="s">
        <v>7786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2C6C1-D0AE-D331-D9DA-051F7B4E4FCC}"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280" width="9.140625" hidden="1" customWidth="1"/>
    <col min="2" max="2" style="3277" width="9.140625" hidden="1" customWidth="1"/>
    <col min="3" max="3" style="3254" width="3.7109375" customWidth="1"/>
    <col min="4" max="4" style="3277" width="5.57421875" customWidth="1"/>
    <col min="5" max="5" style="3277" width="38.140625" customWidth="1"/>
    <col min="6" max="7" style="3277" width="3.7109375" customWidth="1"/>
    <col min="8" max="8" style="3277" width="38.28125" customWidth="1"/>
    <col min="9" max="9" style="3277" width="35.7109375" customWidth="1"/>
    <col min="10" max="10" style="3277" width="103.7109375" customWidth="1"/>
    <col min="11" max="11" style="3049" width="3.7109375" customWidth="1"/>
    <col min="12" max="14" style="3270" width="10.57421875"/>
    <col min="15" max="15" style="3270" width="13.7109375" customWidth="1"/>
    <col min="16" max="16" style="3270" width="15.421875" customWidth="1"/>
    <col min="17" max="17" style="3270" width="16.28125" customWidth="1"/>
    <col min="18" max="21" style="3270" width="10.57421875"/>
  </cols>
  <sheetData>
    <row customHeight="1" ht="14.25" hidden="1">
      <c r="E1" s="418"/>
      <c r="F1" s="418"/>
      <c r="G1" s="418"/>
      <c r="H1" s="2082" t="s">
        <v>349</v>
      </c>
      <c r="I1" s="2082"/>
    </row>
    <row s="3257" customFormat="1" customHeight="1" ht="14.25" hidden="1">
      <c r="C2" s="1659"/>
      <c r="D2" s="2086" t="s">
        <v>108</v>
      </c>
      <c r="E2" s="2088"/>
      <c r="F2" s="1665"/>
      <c r="G2" s="1660" t="s">
        <v>108</v>
      </c>
      <c r="H2" s="1663"/>
      <c r="I2" s="1661"/>
      <c r="L2" s="1662"/>
      <c r="M2" s="1662"/>
      <c r="N2" s="1662"/>
      <c r="O2" s="1662" t="s">
        <v>379</v>
      </c>
      <c r="P2" s="1662"/>
      <c r="Q2" s="1662"/>
      <c r="R2" s="1664" t="s">
        <v>378</v>
      </c>
      <c r="S2" s="1664" t="s">
        <v>378</v>
      </c>
      <c r="T2" s="1662"/>
      <c r="U2" s="1662"/>
    </row>
    <row s="3257" customFormat="1" customHeight="1" ht="14.25" hidden="1">
      <c r="C3" s="1659"/>
      <c r="D3" s="2087"/>
      <c r="E3" s="2089"/>
      <c r="F3" s="411"/>
      <c r="G3" s="875"/>
      <c r="H3" s="875" t="s">
        <v>380</v>
      </c>
      <c r="I3" s="303"/>
      <c r="L3" s="1662"/>
      <c r="M3" s="1662"/>
      <c r="N3" s="1662"/>
      <c r="O3" s="1662"/>
      <c r="P3" s="1662"/>
      <c r="Q3" s="1662"/>
      <c r="R3" s="1664"/>
      <c r="S3" s="1664"/>
      <c r="T3" s="1662"/>
      <c r="U3" s="1662"/>
    </row>
    <row customHeight="1" ht="14.25" hidden="1"/>
    <row s="3269" customFormat="1" customHeight="1" ht="6">
      <c r="C5" s="707"/>
      <c r="D5" s="708"/>
      <c r="E5" s="708"/>
      <c r="F5" s="708"/>
      <c r="G5" s="708"/>
      <c r="H5" s="708" t="s">
        <v>353</v>
      </c>
      <c r="I5" s="708"/>
      <c r="J5" s="708"/>
      <c r="L5" s="1654"/>
      <c r="M5" s="1654"/>
      <c r="N5" s="1654"/>
      <c r="O5" s="1654"/>
      <c r="P5" s="1654"/>
      <c r="Q5" s="1654"/>
      <c r="R5" s="1654"/>
      <c r="S5" s="1654"/>
      <c r="T5" s="1654"/>
      <c r="U5" s="1654"/>
    </row>
    <row customHeight="1" ht="27.75">
      <c r="C6" s="1546"/>
      <c r="D6" s="2085" t="s">
        <v>381</v>
      </c>
      <c r="E6" s="2085"/>
      <c r="F6" s="2085"/>
      <c r="G6" s="2085"/>
      <c r="H6" s="2085"/>
      <c r="I6" s="2085"/>
      <c r="J6" s="497"/>
      <c r="K6" s="1655"/>
    </row>
    <row customHeight="1" ht="17.25">
      <c r="C7" s="1546"/>
      <c r="D7" s="2053" t="str">
        <f>IF(org=0,"Не определено",org)</f>
        <v>Филиал "Шатурская ГРЭС" ПАО "Юнипро"</v>
      </c>
      <c r="E7" s="2053"/>
      <c r="F7" s="2053"/>
      <c r="G7" s="2053"/>
      <c r="H7" s="2053"/>
      <c r="I7" s="2053"/>
      <c r="J7" s="497"/>
      <c r="K7" s="1655"/>
    </row>
    <row s="3274" customFormat="1" customHeight="1" ht="6">
      <c r="A8" s="1651"/>
      <c r="C8" s="492"/>
      <c r="D8" s="491"/>
      <c r="E8" s="491"/>
      <c r="F8" s="491"/>
      <c r="G8" s="491"/>
      <c r="H8" s="491"/>
      <c r="I8" s="491"/>
      <c r="J8" s="491"/>
      <c r="L8" s="1654"/>
      <c r="M8" s="1654"/>
      <c r="N8" s="1654"/>
      <c r="O8" s="1654"/>
      <c r="P8" s="1654"/>
      <c r="Q8" s="1654"/>
      <c r="R8" s="1654"/>
      <c r="S8" s="1654"/>
      <c r="T8" s="1654"/>
      <c r="U8" s="1654"/>
    </row>
    <row s="32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295</v>
      </c>
      <c r="E10" s="2083"/>
      <c r="F10" s="2083"/>
      <c r="G10" s="2083"/>
      <c r="H10" s="2083"/>
      <c r="I10" s="2083"/>
      <c r="J10" s="2067" t="s">
        <v>296</v>
      </c>
    </row>
    <row customHeight="1" ht="25.5">
      <c r="C11" s="1546"/>
      <c r="D11" s="1971" t="s">
        <v>87</v>
      </c>
      <c r="E11" s="2067" t="str">
        <f>IF(TEMPLATE_SPHERE&lt;&gt;"HEAT","Регулируемый вид деятельности","Вид регулируемой деятельности")</f>
        <v>Вид регулируемой деятельности</v>
      </c>
      <c r="F11" s="2029" t="s">
        <v>87</v>
      </c>
      <c r="G11" s="2030"/>
      <c r="H11" s="2028" t="s">
        <v>382</v>
      </c>
      <c r="I11" s="2028" t="s">
        <v>383</v>
      </c>
      <c r="J11" s="2067"/>
    </row>
    <row customHeight="1" ht="14.25">
      <c r="C12" s="1546"/>
      <c r="D12" s="1971"/>
      <c r="E12" s="2067"/>
      <c r="F12" s="2037"/>
      <c r="G12" s="2038"/>
      <c r="H12" s="2090"/>
      <c r="I12" s="2090"/>
      <c r="J12" s="2067"/>
    </row>
    <row s="2610" customFormat="1" customHeight="1" ht="11.25" hidden="1">
      <c r="C13" s="504"/>
      <c r="D13" s="505" t="s">
        <v>373</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108</v>
      </c>
      <c r="E14" s="2088"/>
      <c r="F14" s="1657"/>
      <c r="G14" s="1656" t="s">
        <v>108</v>
      </c>
      <c r="H14" s="1663"/>
      <c r="I14" s="1661"/>
      <c r="J14" s="2015" t="s">
        <v>384</v>
      </c>
      <c r="K14" s="1647"/>
      <c r="R14" s="506" t="s">
        <v>378</v>
      </c>
      <c r="S14" s="506" t="s">
        <v>378</v>
      </c>
    </row>
    <row customHeight="1" ht="14.25">
      <c r="A15" s="1647"/>
      <c r="C15" s="1546"/>
      <c r="D15" s="2087"/>
      <c r="E15" s="2089"/>
      <c r="F15" s="411"/>
      <c r="G15" s="875"/>
      <c r="H15" s="875" t="s">
        <v>380</v>
      </c>
      <c r="I15" s="303"/>
      <c r="J15" s="2016"/>
      <c r="K15" s="1647"/>
      <c r="R15" s="506"/>
      <c r="S15" s="506"/>
    </row>
    <row customHeight="1" ht="14.25">
      <c r="A16" s="1647"/>
      <c r="C16" s="1546"/>
      <c r="D16" s="411"/>
      <c r="E16" s="875" t="s">
        <v>120</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